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0305"/>
  </bookViews>
  <sheets>
    <sheet name="평균_표준편차" sheetId="2" r:id="rId1"/>
    <sheet name="1-2차_가중평균" sheetId="3" r:id="rId2"/>
    <sheet name="다면평가" sheetId="5" r:id="rId3"/>
  </sheets>
  <externalReferences>
    <externalReference r:id="rId4"/>
    <externalReference r:id="rId5"/>
  </externalReferences>
  <definedNames>
    <definedName name="_xlnm.Print_Area" localSheetId="1">'1-2차_가중평균'!$A$1:$U$40</definedName>
    <definedName name="_xlnm.Print_Area" localSheetId="2">다면평가!$A$1:$V$67</definedName>
    <definedName name="_xlnm.Print_Area" localSheetId="0">평균_표준편차!$A$1:$O$79</definedName>
    <definedName name="_xlnm.Print_Titles" localSheetId="0">평균_표준편차!$5:$6</definedName>
    <definedName name="채점">'[1]하향1차(팀장급)'!$C$6:$G$6</definedName>
    <definedName name="채점2">'[2]하향1차(부서장급)'!$C$6:$G$6</definedName>
  </definedNames>
  <calcPr calcId="145621"/>
</workbook>
</file>

<file path=xl/calcChain.xml><?xml version="1.0" encoding="utf-8"?>
<calcChain xmlns="http://schemas.openxmlformats.org/spreadsheetml/2006/main">
  <c r="L73" i="2" l="1"/>
  <c r="E73" i="2"/>
  <c r="L68" i="2"/>
  <c r="E68" i="2"/>
  <c r="L62" i="2"/>
  <c r="E62" i="2"/>
  <c r="L45" i="2"/>
  <c r="E45" i="2"/>
  <c r="L37" i="2"/>
  <c r="E37" i="2"/>
  <c r="L28" i="2"/>
  <c r="E28" i="2"/>
  <c r="L23" i="2"/>
  <c r="E23" i="2"/>
  <c r="L17" i="2"/>
  <c r="E17" i="2"/>
  <c r="L11" i="2"/>
  <c r="E11" i="2"/>
  <c r="L7" i="2"/>
  <c r="E7" i="2"/>
  <c r="N6" i="2"/>
  <c r="G6" i="2"/>
  <c r="K73" i="2"/>
  <c r="K68" i="2"/>
  <c r="K62" i="2"/>
  <c r="K45" i="2"/>
  <c r="K37" i="2"/>
  <c r="K28" i="2"/>
  <c r="K23" i="2"/>
  <c r="K17" i="2"/>
  <c r="K11" i="2"/>
  <c r="K7" i="2"/>
  <c r="K6" i="2"/>
  <c r="D9" i="5"/>
  <c r="D8" i="5"/>
  <c r="D7" i="5"/>
  <c r="C65" i="5"/>
  <c r="C64" i="5"/>
  <c r="C63" i="5"/>
  <c r="C62" i="5"/>
  <c r="C61" i="5"/>
  <c r="C60" i="5"/>
  <c r="C58" i="5"/>
  <c r="C57" i="5"/>
  <c r="C56" i="5"/>
  <c r="C55" i="5"/>
  <c r="C54" i="5"/>
  <c r="C52" i="5"/>
  <c r="C51" i="5"/>
  <c r="C50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D6" i="2"/>
  <c r="D73" i="2"/>
  <c r="D68" i="2"/>
  <c r="D62" i="2"/>
  <c r="C67" i="2"/>
  <c r="C66" i="2"/>
  <c r="C65" i="2"/>
  <c r="C64" i="2"/>
  <c r="C63" i="2"/>
  <c r="C72" i="2"/>
  <c r="C71" i="2"/>
  <c r="C70" i="2"/>
  <c r="C69" i="2"/>
  <c r="C77" i="2"/>
  <c r="C76" i="2"/>
  <c r="C75" i="2"/>
  <c r="C74" i="2"/>
  <c r="C44" i="2"/>
  <c r="C43" i="2"/>
  <c r="C42" i="2"/>
  <c r="C41" i="2"/>
  <c r="C40" i="2"/>
  <c r="C39" i="2"/>
  <c r="C38" i="2"/>
  <c r="H37" i="2"/>
  <c r="D37" i="2"/>
  <c r="E65" i="2" l="1"/>
  <c r="L72" i="2"/>
  <c r="L9" i="2"/>
  <c r="L26" i="2"/>
  <c r="L38" i="2"/>
  <c r="L55" i="2"/>
  <c r="L77" i="2"/>
  <c r="L18" i="2"/>
  <c r="L46" i="2"/>
  <c r="L67" i="2"/>
  <c r="L76" i="2"/>
  <c r="L43" i="2"/>
  <c r="L74" i="2"/>
  <c r="L13" i="2"/>
  <c r="L22" i="2"/>
  <c r="L27" i="2"/>
  <c r="L33" i="2"/>
  <c r="L41" i="2"/>
  <c r="L50" i="2"/>
  <c r="L58" i="2"/>
  <c r="L65" i="2"/>
  <c r="L71" i="2"/>
  <c r="L19" i="2"/>
  <c r="L32" i="2"/>
  <c r="L47" i="2"/>
  <c r="L64" i="2"/>
  <c r="L70" i="2"/>
  <c r="L20" i="2"/>
  <c r="L60" i="2"/>
  <c r="L8" i="2"/>
  <c r="L25" i="2"/>
  <c r="L31" i="2"/>
  <c r="L36" i="2"/>
  <c r="L54" i="2"/>
  <c r="L63" i="2"/>
  <c r="L15" i="2"/>
  <c r="L14" i="2"/>
  <c r="L24" i="2"/>
  <c r="L29" i="2"/>
  <c r="L35" i="2"/>
  <c r="L42" i="2"/>
  <c r="L51" i="2"/>
  <c r="L59" i="2"/>
  <c r="L66" i="2"/>
  <c r="L10" i="2"/>
  <c r="L34" i="2"/>
  <c r="L69" i="2"/>
  <c r="L12" i="2"/>
  <c r="L16" i="2"/>
  <c r="L21" i="2"/>
  <c r="L40" i="2"/>
  <c r="L44" i="2"/>
  <c r="L49" i="2"/>
  <c r="L53" i="2"/>
  <c r="L57" i="2"/>
  <c r="L61" i="2"/>
  <c r="L75" i="2"/>
  <c r="L30" i="2"/>
  <c r="L39" i="2"/>
  <c r="L48" i="2"/>
  <c r="L52" i="2"/>
  <c r="L56" i="2"/>
  <c r="E77" i="2"/>
  <c r="E71" i="2"/>
  <c r="E74" i="2"/>
  <c r="E66" i="2"/>
  <c r="E64" i="2"/>
  <c r="E75" i="2"/>
  <c r="E72" i="2"/>
  <c r="E69" i="2"/>
  <c r="E76" i="2"/>
  <c r="E63" i="2"/>
  <c r="E67" i="2"/>
  <c r="E70" i="2"/>
  <c r="D45" i="2"/>
  <c r="D28" i="2"/>
  <c r="D23" i="2"/>
  <c r="D17" i="2"/>
  <c r="D11" i="2"/>
  <c r="D7" i="2"/>
  <c r="C27" i="2"/>
  <c r="C26" i="2"/>
  <c r="C25" i="2"/>
  <c r="C24" i="2"/>
  <c r="H23" i="2"/>
  <c r="D38" i="3"/>
  <c r="D38" i="5" s="1"/>
  <c r="D37" i="3"/>
  <c r="D37" i="5" s="1"/>
  <c r="D36" i="3"/>
  <c r="D36" i="5" s="1"/>
  <c r="D35" i="3"/>
  <c r="D35" i="5" s="1"/>
  <c r="D34" i="3"/>
  <c r="D34" i="5" s="1"/>
  <c r="D33" i="3"/>
  <c r="D33" i="5" s="1"/>
  <c r="D32" i="3"/>
  <c r="D32" i="5" s="1"/>
  <c r="D31" i="3"/>
  <c r="D31" i="5" s="1"/>
  <c r="D30" i="3"/>
  <c r="D30" i="5" s="1"/>
  <c r="D29" i="3"/>
  <c r="D29" i="5" s="1"/>
  <c r="D28" i="3"/>
  <c r="D28" i="5" s="1"/>
  <c r="D27" i="3"/>
  <c r="D27" i="5" s="1"/>
  <c r="D26" i="3"/>
  <c r="D26" i="5" s="1"/>
  <c r="D25" i="3"/>
  <c r="D25" i="5" s="1"/>
  <c r="D24" i="3"/>
  <c r="D24" i="5" s="1"/>
  <c r="D23" i="3"/>
  <c r="D23" i="5" s="1"/>
  <c r="D22" i="3"/>
  <c r="D22" i="5" s="1"/>
  <c r="D21" i="3"/>
  <c r="D21" i="5" s="1"/>
  <c r="D20" i="3"/>
  <c r="D20" i="5" s="1"/>
  <c r="D19" i="3"/>
  <c r="D19" i="5" s="1"/>
  <c r="D18" i="3"/>
  <c r="D18" i="5" s="1"/>
  <c r="D17" i="3"/>
  <c r="D17" i="5" s="1"/>
  <c r="D16" i="3"/>
  <c r="D16" i="5" s="1"/>
  <c r="D15" i="3"/>
  <c r="D15" i="5" s="1"/>
  <c r="A20" i="3"/>
  <c r="A19" i="3"/>
  <c r="A18" i="3"/>
  <c r="A17" i="3"/>
  <c r="D14" i="3"/>
  <c r="D14" i="5" s="1"/>
  <c r="D13" i="3"/>
  <c r="D13" i="5" s="1"/>
  <c r="D12" i="3"/>
  <c r="D12" i="5" s="1"/>
  <c r="D11" i="3"/>
  <c r="D11" i="5" s="1"/>
  <c r="D10" i="3"/>
  <c r="D10" i="5" s="1"/>
  <c r="L6" i="2" l="1"/>
  <c r="N61" i="2"/>
  <c r="E44" i="2"/>
  <c r="E40" i="2"/>
  <c r="E39" i="2"/>
  <c r="E41" i="2"/>
  <c r="E42" i="2"/>
  <c r="E38" i="2"/>
  <c r="E43" i="2"/>
  <c r="E59" i="2"/>
  <c r="E57" i="2"/>
  <c r="E12" i="2"/>
  <c r="E35" i="2"/>
  <c r="E50" i="2"/>
  <c r="E20" i="2"/>
  <c r="E19" i="2"/>
  <c r="E36" i="2"/>
  <c r="E30" i="2"/>
  <c r="E55" i="2"/>
  <c r="E14" i="2"/>
  <c r="E26" i="2"/>
  <c r="E31" i="2"/>
  <c r="E53" i="2"/>
  <c r="E61" i="2"/>
  <c r="E13" i="2"/>
  <c r="E22" i="2"/>
  <c r="E32" i="2"/>
  <c r="E51" i="2"/>
  <c r="E58" i="2"/>
  <c r="E16" i="2"/>
  <c r="E25" i="2"/>
  <c r="E34" i="2"/>
  <c r="E48" i="2"/>
  <c r="E54" i="2"/>
  <c r="E49" i="2"/>
  <c r="E15" i="2"/>
  <c r="E21" i="2"/>
  <c r="E27" i="2"/>
  <c r="E33" i="2"/>
  <c r="E47" i="2"/>
  <c r="E52" i="2"/>
  <c r="E56" i="2"/>
  <c r="E60" i="2"/>
  <c r="E24" i="2"/>
  <c r="C31" i="2"/>
  <c r="E46" i="2"/>
  <c r="E29" i="2"/>
  <c r="E18" i="2"/>
  <c r="C36" i="2"/>
  <c r="C35" i="2"/>
  <c r="C34" i="2"/>
  <c r="C33" i="2"/>
  <c r="C32" i="2"/>
  <c r="C30" i="2"/>
  <c r="C29" i="2"/>
  <c r="C22" i="2"/>
  <c r="C21" i="2"/>
  <c r="C20" i="2"/>
  <c r="C19" i="2"/>
  <c r="C18" i="2"/>
  <c r="C16" i="2"/>
  <c r="C15" i="2"/>
  <c r="C14" i="2"/>
  <c r="C13" i="2"/>
  <c r="C12" i="2"/>
  <c r="C10" i="2"/>
  <c r="C9" i="2"/>
  <c r="C8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6" i="2"/>
  <c r="C47" i="2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16" i="3"/>
  <c r="A15" i="3"/>
  <c r="A14" i="3"/>
  <c r="A13" i="3"/>
  <c r="A12" i="3"/>
  <c r="A11" i="3"/>
  <c r="A10" i="3"/>
  <c r="A9" i="3"/>
  <c r="A8" i="3"/>
  <c r="A7" i="3"/>
  <c r="H45" i="2"/>
  <c r="H28" i="2"/>
  <c r="H17" i="2"/>
  <c r="N77" i="2" l="1"/>
  <c r="N74" i="2"/>
  <c r="N33" i="2"/>
  <c r="N19" i="2"/>
  <c r="N36" i="2"/>
  <c r="N14" i="2"/>
  <c r="N42" i="2"/>
  <c r="N69" i="2"/>
  <c r="N24" i="2"/>
  <c r="N34" i="2"/>
  <c r="N53" i="2"/>
  <c r="N48" i="2"/>
  <c r="N26" i="2"/>
  <c r="N18" i="2"/>
  <c r="N43" i="2"/>
  <c r="N27" i="2"/>
  <c r="N58" i="2"/>
  <c r="N32" i="2"/>
  <c r="N20" i="2"/>
  <c r="N54" i="2"/>
  <c r="N35" i="2"/>
  <c r="N12" i="2"/>
  <c r="N9" i="2"/>
  <c r="N75" i="2"/>
  <c r="N70" i="2"/>
  <c r="N65" i="2"/>
  <c r="N60" i="2"/>
  <c r="N52" i="2"/>
  <c r="N39" i="2"/>
  <c r="N25" i="2"/>
  <c r="N10" i="2"/>
  <c r="N76" i="2"/>
  <c r="N57" i="2"/>
  <c r="N49" i="2"/>
  <c r="N40" i="2"/>
  <c r="N16" i="2"/>
  <c r="N38" i="2"/>
  <c r="N46" i="2"/>
  <c r="N22" i="2"/>
  <c r="N50" i="2"/>
  <c r="N47" i="2"/>
  <c r="N63" i="2"/>
  <c r="N29" i="2"/>
  <c r="N59" i="2"/>
  <c r="N31" i="2"/>
  <c r="N51" i="2"/>
  <c r="N21" i="2"/>
  <c r="N30" i="2"/>
  <c r="N72" i="2"/>
  <c r="N55" i="2"/>
  <c r="N67" i="2"/>
  <c r="N13" i="2"/>
  <c r="N41" i="2"/>
  <c r="N71" i="2"/>
  <c r="N64" i="2"/>
  <c r="N8" i="2"/>
  <c r="N7" i="2" s="1"/>
  <c r="N15" i="2"/>
  <c r="N66" i="2"/>
  <c r="N44" i="2"/>
  <c r="N56" i="2"/>
  <c r="K35" i="3"/>
  <c r="M59" i="2"/>
  <c r="M49" i="2"/>
  <c r="M48" i="2"/>
  <c r="M75" i="2"/>
  <c r="M58" i="2"/>
  <c r="K37" i="3"/>
  <c r="M61" i="2"/>
  <c r="M8" i="2"/>
  <c r="M27" i="2"/>
  <c r="M25" i="2"/>
  <c r="M26" i="2"/>
  <c r="M20" i="2"/>
  <c r="M35" i="2"/>
  <c r="M19" i="2"/>
  <c r="M22" i="2"/>
  <c r="M50" i="2"/>
  <c r="M36" i="2"/>
  <c r="M33" i="2"/>
  <c r="M12" i="2"/>
  <c r="M55" i="2"/>
  <c r="M46" i="2"/>
  <c r="M34" i="2"/>
  <c r="K24" i="3"/>
  <c r="M77" i="2"/>
  <c r="M10" i="2"/>
  <c r="M54" i="2"/>
  <c r="M14" i="2"/>
  <c r="M57" i="2"/>
  <c r="M56" i="2"/>
  <c r="M9" i="2"/>
  <c r="M30" i="2"/>
  <c r="M51" i="2"/>
  <c r="M15" i="2"/>
  <c r="M16" i="2"/>
  <c r="M31" i="2"/>
  <c r="M32" i="2"/>
  <c r="M53" i="2"/>
  <c r="M60" i="2"/>
  <c r="M21" i="2"/>
  <c r="M13" i="2"/>
  <c r="M52" i="2"/>
  <c r="E9" i="2"/>
  <c r="E8" i="2"/>
  <c r="E10" i="2"/>
  <c r="N62" i="2" l="1"/>
  <c r="N45" i="2"/>
  <c r="N11" i="2"/>
  <c r="N17" i="2"/>
  <c r="N68" i="2"/>
  <c r="N73" i="2"/>
  <c r="N28" i="2"/>
  <c r="N37" i="2"/>
  <c r="N23" i="2"/>
  <c r="K25" i="3"/>
  <c r="K36" i="3"/>
  <c r="M72" i="2"/>
  <c r="M76" i="2"/>
  <c r="K23" i="3"/>
  <c r="M47" i="2"/>
  <c r="M24" i="2"/>
  <c r="M43" i="2"/>
  <c r="K21" i="3"/>
  <c r="K32" i="3"/>
  <c r="M66" i="2"/>
  <c r="M70" i="2"/>
  <c r="K29" i="3"/>
  <c r="M39" i="2"/>
  <c r="K17" i="3"/>
  <c r="K22" i="3"/>
  <c r="M44" i="2"/>
  <c r="K16" i="3"/>
  <c r="M38" i="2"/>
  <c r="M41" i="2"/>
  <c r="K19" i="3"/>
  <c r="K26" i="3"/>
  <c r="M63" i="2"/>
  <c r="K20" i="3"/>
  <c r="M42" i="2"/>
  <c r="M40" i="2"/>
  <c r="K18" i="3"/>
  <c r="K33" i="3"/>
  <c r="M67" i="2"/>
  <c r="M69" i="2"/>
  <c r="K27" i="3"/>
  <c r="M71" i="2"/>
  <c r="K34" i="3"/>
  <c r="M64" i="2"/>
  <c r="K28" i="3"/>
  <c r="K38" i="3"/>
  <c r="M74" i="2"/>
  <c r="K30" i="3"/>
  <c r="K31" i="3"/>
  <c r="M65" i="2"/>
  <c r="M29" i="2"/>
  <c r="K15" i="3"/>
  <c r="M18" i="2"/>
  <c r="E6" i="2"/>
  <c r="G44" i="2" l="1"/>
  <c r="F44" i="2" s="1"/>
  <c r="H44" i="2" s="1"/>
  <c r="G76" i="2"/>
  <c r="G66" i="2"/>
  <c r="G67" i="2"/>
  <c r="G63" i="2"/>
  <c r="G72" i="2"/>
  <c r="G69" i="2"/>
  <c r="G77" i="2"/>
  <c r="G71" i="2"/>
  <c r="G75" i="2"/>
  <c r="G70" i="2"/>
  <c r="G64" i="2"/>
  <c r="G74" i="2"/>
  <c r="G65" i="2"/>
  <c r="G40" i="2"/>
  <c r="F40" i="2" s="1"/>
  <c r="G41" i="2"/>
  <c r="F19" i="3" s="1"/>
  <c r="G42" i="2"/>
  <c r="F20" i="3" s="1"/>
  <c r="G43" i="2"/>
  <c r="G39" i="2"/>
  <c r="G38" i="2"/>
  <c r="G26" i="2"/>
  <c r="F13" i="3" s="1"/>
  <c r="G16" i="2"/>
  <c r="G15" i="3" s="1"/>
  <c r="G13" i="2"/>
  <c r="G23" i="3" s="1"/>
  <c r="G15" i="2"/>
  <c r="G12" i="2"/>
  <c r="G11" i="2" s="1"/>
  <c r="G14" i="2"/>
  <c r="G20" i="2"/>
  <c r="F20" i="2" s="1"/>
  <c r="H20" i="2" s="1"/>
  <c r="G57" i="2"/>
  <c r="G48" i="2"/>
  <c r="G36" i="2"/>
  <c r="G55" i="2"/>
  <c r="G53" i="2"/>
  <c r="G31" i="2"/>
  <c r="G33" i="2"/>
  <c r="G19" i="3" s="1"/>
  <c r="G61" i="2"/>
  <c r="G58" i="2"/>
  <c r="G46" i="2"/>
  <c r="G27" i="2"/>
  <c r="F14" i="3" s="1"/>
  <c r="G21" i="2"/>
  <c r="G18" i="2"/>
  <c r="G9" i="2"/>
  <c r="G59" i="2"/>
  <c r="G36" i="3" s="1"/>
  <c r="G51" i="2"/>
  <c r="G60" i="2"/>
  <c r="G37" i="3" s="1"/>
  <c r="G47" i="2"/>
  <c r="F47" i="2" s="1"/>
  <c r="H47" i="2" s="1"/>
  <c r="G29" i="2"/>
  <c r="G35" i="2"/>
  <c r="G54" i="2"/>
  <c r="G19" i="2"/>
  <c r="F19" i="2" s="1"/>
  <c r="H19" i="2" s="1"/>
  <c r="G49" i="2"/>
  <c r="G26" i="3" s="1"/>
  <c r="G30" i="2"/>
  <c r="G16" i="3" s="1"/>
  <c r="G52" i="2"/>
  <c r="G56" i="2"/>
  <c r="G50" i="2"/>
  <c r="G22" i="2"/>
  <c r="F22" i="2" s="1"/>
  <c r="H22" i="2" s="1"/>
  <c r="G34" i="2"/>
  <c r="G20" i="3" s="1"/>
  <c r="G32" i="2"/>
  <c r="G25" i="2"/>
  <c r="F12" i="3" s="1"/>
  <c r="G24" i="2"/>
  <c r="G10" i="2"/>
  <c r="G8" i="2"/>
  <c r="G7" i="2" s="1"/>
  <c r="F15" i="3" l="1"/>
  <c r="I15" i="3" s="1"/>
  <c r="F15" i="5" s="1"/>
  <c r="J15" i="5" s="1"/>
  <c r="G28" i="2"/>
  <c r="G17" i="2"/>
  <c r="F16" i="3"/>
  <c r="G37" i="2"/>
  <c r="F11" i="3"/>
  <c r="G23" i="2"/>
  <c r="F46" i="2"/>
  <c r="H46" i="2" s="1"/>
  <c r="G45" i="2"/>
  <c r="F30" i="3"/>
  <c r="G73" i="2"/>
  <c r="F27" i="3"/>
  <c r="G68" i="2"/>
  <c r="F26" i="3"/>
  <c r="G62" i="2"/>
  <c r="F71" i="2"/>
  <c r="H71" i="2" s="1"/>
  <c r="F34" i="3"/>
  <c r="I15" i="5"/>
  <c r="F65" i="2"/>
  <c r="H65" i="2" s="1"/>
  <c r="F31" i="3"/>
  <c r="F75" i="2"/>
  <c r="H75" i="2" s="1"/>
  <c r="F36" i="3"/>
  <c r="I36" i="3" s="1"/>
  <c r="F36" i="5" s="1"/>
  <c r="J36" i="5" s="1"/>
  <c r="F72" i="2"/>
  <c r="H72" i="2" s="1"/>
  <c r="F35" i="3"/>
  <c r="F70" i="2"/>
  <c r="H70" i="2" s="1"/>
  <c r="F29" i="3"/>
  <c r="F66" i="2"/>
  <c r="H66" i="2" s="1"/>
  <c r="F32" i="3"/>
  <c r="F64" i="2"/>
  <c r="H64" i="2" s="1"/>
  <c r="F28" i="3"/>
  <c r="F77" i="2"/>
  <c r="H77" i="2" s="1"/>
  <c r="F38" i="3"/>
  <c r="F67" i="2"/>
  <c r="H67" i="2" s="1"/>
  <c r="F33" i="3"/>
  <c r="F76" i="2"/>
  <c r="H76" i="2" s="1"/>
  <c r="F37" i="3"/>
  <c r="I37" i="3" s="1"/>
  <c r="F37" i="5" s="1"/>
  <c r="J37" i="5" s="1"/>
  <c r="F22" i="3"/>
  <c r="F69" i="2"/>
  <c r="H69" i="2" s="1"/>
  <c r="F74" i="2"/>
  <c r="H74" i="2" s="1"/>
  <c r="F63" i="2"/>
  <c r="H63" i="2" s="1"/>
  <c r="F42" i="2"/>
  <c r="H42" i="2" s="1"/>
  <c r="F18" i="3"/>
  <c r="F41" i="2"/>
  <c r="H41" i="2" s="1"/>
  <c r="I20" i="3"/>
  <c r="F20" i="5" s="1"/>
  <c r="J20" i="5" s="1"/>
  <c r="I19" i="3"/>
  <c r="F19" i="5" s="1"/>
  <c r="J19" i="5" s="1"/>
  <c r="F16" i="2"/>
  <c r="H16" i="2" s="1"/>
  <c r="F25" i="3"/>
  <c r="I26" i="3"/>
  <c r="F39" i="2"/>
  <c r="F17" i="3"/>
  <c r="F43" i="2"/>
  <c r="H43" i="2" s="1"/>
  <c r="F21" i="3"/>
  <c r="I16" i="3"/>
  <c r="F52" i="2"/>
  <c r="H52" i="2" s="1"/>
  <c r="G29" i="3"/>
  <c r="F54" i="2"/>
  <c r="G31" i="3"/>
  <c r="F58" i="2"/>
  <c r="H58" i="2" s="1"/>
  <c r="G35" i="3"/>
  <c r="G30" i="3"/>
  <c r="I30" i="3" s="1"/>
  <c r="F57" i="2"/>
  <c r="G34" i="3"/>
  <c r="F15" i="2"/>
  <c r="H15" i="2" s="1"/>
  <c r="G25" i="3"/>
  <c r="F32" i="2"/>
  <c r="G18" i="3"/>
  <c r="F56" i="2"/>
  <c r="G33" i="3"/>
  <c r="F31" i="2"/>
  <c r="G17" i="3"/>
  <c r="F26" i="2"/>
  <c r="H26" i="2" s="1"/>
  <c r="F25" i="2"/>
  <c r="H25" i="2" s="1"/>
  <c r="G27" i="3"/>
  <c r="I27" i="3" s="1"/>
  <c r="F27" i="5" s="1"/>
  <c r="J27" i="5" s="1"/>
  <c r="F27" i="2"/>
  <c r="H27" i="2" s="1"/>
  <c r="F36" i="2"/>
  <c r="H36" i="2" s="1"/>
  <c r="G22" i="3"/>
  <c r="F14" i="2"/>
  <c r="H14" i="2" s="1"/>
  <c r="G24" i="3"/>
  <c r="F38" i="2"/>
  <c r="H38" i="2" s="1"/>
  <c r="F35" i="2"/>
  <c r="H35" i="2" s="1"/>
  <c r="G21" i="3"/>
  <c r="G28" i="3"/>
  <c r="F61" i="2"/>
  <c r="H61" i="2" s="1"/>
  <c r="G38" i="3"/>
  <c r="F55" i="2"/>
  <c r="G32" i="3"/>
  <c r="F23" i="3"/>
  <c r="I23" i="3" s="1"/>
  <c r="F23" i="5" s="1"/>
  <c r="J23" i="5" s="1"/>
  <c r="F51" i="2"/>
  <c r="H51" i="2" s="1"/>
  <c r="G12" i="3"/>
  <c r="I12" i="3" s="1"/>
  <c r="F12" i="5" s="1"/>
  <c r="J12" i="5" s="1"/>
  <c r="F48" i="2"/>
  <c r="H48" i="2" s="1"/>
  <c r="F33" i="2"/>
  <c r="H33" i="2" s="1"/>
  <c r="F53" i="2"/>
  <c r="H53" i="2" s="1"/>
  <c r="F18" i="2"/>
  <c r="H18" i="2" s="1"/>
  <c r="F10" i="3"/>
  <c r="F34" i="2"/>
  <c r="H34" i="2" s="1"/>
  <c r="F12" i="2"/>
  <c r="H12" i="2" s="1"/>
  <c r="F60" i="2"/>
  <c r="H60" i="2" s="1"/>
  <c r="F50" i="2"/>
  <c r="H50" i="2" s="1"/>
  <c r="G10" i="3"/>
  <c r="G13" i="3"/>
  <c r="F21" i="2"/>
  <c r="H21" i="2" s="1"/>
  <c r="G11" i="3"/>
  <c r="F30" i="2"/>
  <c r="H30" i="2" s="1"/>
  <c r="F24" i="3"/>
  <c r="G14" i="3"/>
  <c r="F59" i="2"/>
  <c r="H59" i="2" s="1"/>
  <c r="F24" i="2"/>
  <c r="H24" i="2" s="1"/>
  <c r="F49" i="2"/>
  <c r="H49" i="2" s="1"/>
  <c r="F29" i="2"/>
  <c r="H29" i="2" s="1"/>
  <c r="F7" i="3"/>
  <c r="I7" i="3" s="1"/>
  <c r="F7" i="5" s="1"/>
  <c r="J7" i="5" s="1"/>
  <c r="F9" i="2"/>
  <c r="H9" i="2" s="1"/>
  <c r="F8" i="3"/>
  <c r="F13" i="2"/>
  <c r="H13" i="2" s="1"/>
  <c r="F10" i="2"/>
  <c r="H10" i="2" s="1"/>
  <c r="F9" i="3"/>
  <c r="I9" i="3" s="1"/>
  <c r="F9" i="5" s="1"/>
  <c r="J9" i="5" s="1"/>
  <c r="F8" i="2"/>
  <c r="H8" i="2" s="1"/>
  <c r="I35" i="3" l="1"/>
  <c r="F35" i="5" s="1"/>
  <c r="J35" i="5" s="1"/>
  <c r="I33" i="3"/>
  <c r="H33" i="3" s="1"/>
  <c r="I28" i="3"/>
  <c r="F28" i="5" s="1"/>
  <c r="J28" i="5" s="1"/>
  <c r="I29" i="3"/>
  <c r="F29" i="5" s="1"/>
  <c r="J29" i="5" s="1"/>
  <c r="I29" i="5" s="1"/>
  <c r="I34" i="3"/>
  <c r="F34" i="5" s="1"/>
  <c r="I22" i="3"/>
  <c r="H22" i="3" s="1"/>
  <c r="I38" i="3"/>
  <c r="F38" i="5" s="1"/>
  <c r="J38" i="5" s="1"/>
  <c r="I31" i="3"/>
  <c r="F31" i="5" s="1"/>
  <c r="J31" i="5" s="1"/>
  <c r="I23" i="5"/>
  <c r="I19" i="5"/>
  <c r="I7" i="5"/>
  <c r="I12" i="5"/>
  <c r="E60" i="5"/>
  <c r="I9" i="5"/>
  <c r="H28" i="3"/>
  <c r="H26" i="3"/>
  <c r="F26" i="5"/>
  <c r="J26" i="5" s="1"/>
  <c r="I20" i="5"/>
  <c r="H36" i="3"/>
  <c r="I32" i="3"/>
  <c r="H37" i="3"/>
  <c r="H30" i="3"/>
  <c r="F30" i="5"/>
  <c r="J30" i="5" s="1"/>
  <c r="H16" i="3"/>
  <c r="F16" i="5"/>
  <c r="J16" i="5" s="1"/>
  <c r="I36" i="5"/>
  <c r="H38" i="3"/>
  <c r="I27" i="5"/>
  <c r="I37" i="5"/>
  <c r="I18" i="3"/>
  <c r="I17" i="3"/>
  <c r="I24" i="3"/>
  <c r="I21" i="3"/>
  <c r="I25" i="3"/>
  <c r="F25" i="5" s="1"/>
  <c r="J25" i="5" s="1"/>
  <c r="I14" i="3"/>
  <c r="I13" i="3"/>
  <c r="I10" i="3"/>
  <c r="F10" i="5" s="1"/>
  <c r="J10" i="5" s="1"/>
  <c r="I8" i="3"/>
  <c r="I11" i="3"/>
  <c r="H23" i="3"/>
  <c r="H15" i="3"/>
  <c r="H12" i="3"/>
  <c r="H19" i="3"/>
  <c r="H20" i="3"/>
  <c r="H27" i="3"/>
  <c r="H9" i="3"/>
  <c r="J34" i="5" l="1"/>
  <c r="I34" i="5" s="1"/>
  <c r="F33" i="5"/>
  <c r="H35" i="3"/>
  <c r="H31" i="3"/>
  <c r="F22" i="5"/>
  <c r="H34" i="3"/>
  <c r="I16" i="5"/>
  <c r="I28" i="5"/>
  <c r="G60" i="5"/>
  <c r="J60" i="5"/>
  <c r="H60" i="5"/>
  <c r="F60" i="5"/>
  <c r="I60" i="5"/>
  <c r="I31" i="5"/>
  <c r="H13" i="3"/>
  <c r="F13" i="5"/>
  <c r="J13" i="5" s="1"/>
  <c r="H21" i="3"/>
  <c r="F21" i="5"/>
  <c r="J21" i="5" s="1"/>
  <c r="H18" i="3"/>
  <c r="F18" i="5"/>
  <c r="J18" i="5" s="1"/>
  <c r="H8" i="3"/>
  <c r="F8" i="5"/>
  <c r="J8" i="5" s="1"/>
  <c r="H24" i="3"/>
  <c r="F24" i="5"/>
  <c r="J24" i="5" s="1"/>
  <c r="H32" i="3"/>
  <c r="F32" i="5"/>
  <c r="J32" i="5" s="1"/>
  <c r="H11" i="3"/>
  <c r="F11" i="5"/>
  <c r="J11" i="5" s="1"/>
  <c r="H14" i="3"/>
  <c r="F14" i="5"/>
  <c r="J14" i="5" s="1"/>
  <c r="E63" i="5"/>
  <c r="I10" i="5"/>
  <c r="I25" i="5"/>
  <c r="H17" i="3"/>
  <c r="F17" i="5"/>
  <c r="J17" i="5" s="1"/>
  <c r="I38" i="5"/>
  <c r="I30" i="5"/>
  <c r="I26" i="5"/>
  <c r="I35" i="5"/>
  <c r="H25" i="3"/>
  <c r="J33" i="3"/>
  <c r="H10" i="3"/>
  <c r="J25" i="3"/>
  <c r="J11" i="3"/>
  <c r="J12" i="3"/>
  <c r="J28" i="3"/>
  <c r="J13" i="3"/>
  <c r="J32" i="3"/>
  <c r="J14" i="3"/>
  <c r="J22" i="3"/>
  <c r="J31" i="3"/>
  <c r="J24" i="3"/>
  <c r="J16" i="3"/>
  <c r="J38" i="3"/>
  <c r="J34" i="3"/>
  <c r="J26" i="3"/>
  <c r="J27" i="3"/>
  <c r="J30" i="3"/>
  <c r="J35" i="3"/>
  <c r="J37" i="3"/>
  <c r="H7" i="3"/>
  <c r="J10" i="3"/>
  <c r="J21" i="3"/>
  <c r="J7" i="3"/>
  <c r="J17" i="3"/>
  <c r="J8" i="3"/>
  <c r="J23" i="3"/>
  <c r="J20" i="3"/>
  <c r="J19" i="3"/>
  <c r="J18" i="3"/>
  <c r="J15" i="3"/>
  <c r="J9" i="3"/>
  <c r="J36" i="3"/>
  <c r="J29" i="3"/>
  <c r="H29" i="3"/>
  <c r="J22" i="5" l="1"/>
  <c r="I22" i="5" s="1"/>
  <c r="J33" i="5"/>
  <c r="E57" i="5" s="1"/>
  <c r="E52" i="5"/>
  <c r="E55" i="5"/>
  <c r="K25" i="5"/>
  <c r="K35" i="5"/>
  <c r="K31" i="5"/>
  <c r="E62" i="5"/>
  <c r="K33" i="5"/>
  <c r="K16" i="5"/>
  <c r="E50" i="5"/>
  <c r="K22" i="5"/>
  <c r="G63" i="5"/>
  <c r="H63" i="5"/>
  <c r="I63" i="5"/>
  <c r="F63" i="5"/>
  <c r="J63" i="5"/>
  <c r="K14" i="5"/>
  <c r="I14" i="5"/>
  <c r="I32" i="5"/>
  <c r="I24" i="5"/>
  <c r="E56" i="5"/>
  <c r="I18" i="5"/>
  <c r="K18" i="5"/>
  <c r="I13" i="5"/>
  <c r="K13" i="5"/>
  <c r="E58" i="5"/>
  <c r="I17" i="5"/>
  <c r="K17" i="5"/>
  <c r="I11" i="5"/>
  <c r="K11" i="5"/>
  <c r="E64" i="5"/>
  <c r="K8" i="5"/>
  <c r="I8" i="5"/>
  <c r="E51" i="5"/>
  <c r="K19" i="5"/>
  <c r="E54" i="5"/>
  <c r="K9" i="5"/>
  <c r="K37" i="5"/>
  <c r="E61" i="5"/>
  <c r="K36" i="5"/>
  <c r="K20" i="5"/>
  <c r="K7" i="5"/>
  <c r="K34" i="5"/>
  <c r="I21" i="5"/>
  <c r="K21" i="5"/>
  <c r="J6" i="3"/>
  <c r="K12" i="5" l="1"/>
  <c r="K6" i="5" s="1"/>
  <c r="K15" i="5"/>
  <c r="K29" i="5"/>
  <c r="K27" i="5"/>
  <c r="K23" i="5"/>
  <c r="E65" i="5"/>
  <c r="K24" i="5"/>
  <c r="K32" i="5"/>
  <c r="K28" i="5"/>
  <c r="K10" i="5"/>
  <c r="K26" i="5"/>
  <c r="K30" i="5"/>
  <c r="K38" i="5"/>
  <c r="I33" i="5"/>
  <c r="J57" i="5" s="1"/>
  <c r="H62" i="5"/>
  <c r="F62" i="5"/>
  <c r="F57" i="5"/>
  <c r="H57" i="5"/>
  <c r="I57" i="5"/>
  <c r="G57" i="5"/>
  <c r="I50" i="5"/>
  <c r="G62" i="5"/>
  <c r="I58" i="5"/>
  <c r="J55" i="5"/>
  <c r="I64" i="5"/>
  <c r="H58" i="5"/>
  <c r="J50" i="5"/>
  <c r="F54" i="5"/>
  <c r="I51" i="5"/>
  <c r="G51" i="5"/>
  <c r="J51" i="5"/>
  <c r="H51" i="5"/>
  <c r="F51" i="5"/>
  <c r="I54" i="5"/>
  <c r="G61" i="5"/>
  <c r="I41" i="5"/>
  <c r="J54" i="5"/>
  <c r="H61" i="5"/>
  <c r="F61" i="5"/>
  <c r="I42" i="5"/>
  <c r="I44" i="5"/>
  <c r="H54" i="5"/>
  <c r="G54" i="5"/>
  <c r="J61" i="5"/>
  <c r="I45" i="5"/>
  <c r="I43" i="5"/>
  <c r="I61" i="5"/>
  <c r="J56" i="5"/>
  <c r="G56" i="5"/>
  <c r="H56" i="5"/>
  <c r="F56" i="5"/>
  <c r="I56" i="5"/>
  <c r="H64" i="5"/>
  <c r="G64" i="5"/>
  <c r="J64" i="5"/>
  <c r="F64" i="5"/>
  <c r="F50" i="5"/>
  <c r="H50" i="5"/>
  <c r="F58" i="5"/>
  <c r="J58" i="5"/>
  <c r="I62" i="5"/>
  <c r="F55" i="5"/>
  <c r="G55" i="5"/>
  <c r="H55" i="5"/>
  <c r="G52" i="5"/>
  <c r="J52" i="5"/>
  <c r="H52" i="5"/>
  <c r="F52" i="5"/>
  <c r="I52" i="5"/>
  <c r="G65" i="5"/>
  <c r="J65" i="5"/>
  <c r="H65" i="5"/>
  <c r="F65" i="5"/>
  <c r="I65" i="5"/>
  <c r="G58" i="5"/>
  <c r="I55" i="5"/>
  <c r="J62" i="5"/>
  <c r="G50" i="5"/>
  <c r="I46" i="5" l="1"/>
  <c r="J44" i="5" s="1"/>
  <c r="J59" i="5"/>
  <c r="J53" i="5"/>
  <c r="J66" i="5"/>
  <c r="J69" i="2"/>
  <c r="J75" i="2"/>
  <c r="J77" i="2"/>
  <c r="O77" i="2" s="1"/>
  <c r="O28" i="2"/>
  <c r="J72" i="2"/>
  <c r="O72" i="2" s="1"/>
  <c r="J65" i="2"/>
  <c r="O65" i="2" s="1"/>
  <c r="J64" i="2"/>
  <c r="O64" i="2" s="1"/>
  <c r="J71" i="2"/>
  <c r="J74" i="2"/>
  <c r="J19" i="2"/>
  <c r="O19" i="2" s="1"/>
  <c r="J36" i="2"/>
  <c r="O36" i="2" s="1"/>
  <c r="J61" i="2"/>
  <c r="O61" i="2" s="1"/>
  <c r="J31" i="2"/>
  <c r="J21" i="2"/>
  <c r="O21" i="2" s="1"/>
  <c r="J38" i="2"/>
  <c r="O38" i="2" s="1"/>
  <c r="O37" i="2"/>
  <c r="J63" i="2"/>
  <c r="J48" i="2"/>
  <c r="O48" i="2" s="1"/>
  <c r="J24" i="2"/>
  <c r="O23" i="2"/>
  <c r="J43" i="2"/>
  <c r="J76" i="2"/>
  <c r="O76" i="2" s="1"/>
  <c r="J22" i="2"/>
  <c r="J52" i="2"/>
  <c r="O52" i="2" s="1"/>
  <c r="J67" i="2"/>
  <c r="J51" i="2"/>
  <c r="O51" i="2" s="1"/>
  <c r="J27" i="2"/>
  <c r="O27" i="2" s="1"/>
  <c r="J9" i="2"/>
  <c r="O9" i="2" s="1"/>
  <c r="J42" i="2"/>
  <c r="O42" i="2" s="1"/>
  <c r="J35" i="2"/>
  <c r="O35" i="2" s="1"/>
  <c r="J20" i="2"/>
  <c r="J14" i="2"/>
  <c r="O14" i="2" s="1"/>
  <c r="J13" i="2"/>
  <c r="O13" i="2" s="1"/>
  <c r="J12" i="2"/>
  <c r="J59" i="2"/>
  <c r="O59" i="2" s="1"/>
  <c r="J56" i="2"/>
  <c r="O56" i="2" s="1"/>
  <c r="J53" i="2"/>
  <c r="O53" i="2" s="1"/>
  <c r="J15" i="2"/>
  <c r="J60" i="2"/>
  <c r="O60" i="2" s="1"/>
  <c r="J30" i="2"/>
  <c r="J33" i="2"/>
  <c r="O33" i="2" s="1"/>
  <c r="J16" i="2"/>
  <c r="O16" i="2" s="1"/>
  <c r="J62" i="2"/>
  <c r="O62" i="2" s="1"/>
  <c r="J66" i="2"/>
  <c r="O66" i="2" s="1"/>
  <c r="J39" i="2"/>
  <c r="J70" i="2"/>
  <c r="O70" i="2" s="1"/>
  <c r="J55" i="2"/>
  <c r="O55" i="2" s="1"/>
  <c r="J47" i="2"/>
  <c r="O47" i="2" s="1"/>
  <c r="J26" i="2"/>
  <c r="O26" i="2" s="1"/>
  <c r="J68" i="2"/>
  <c r="L37" i="3"/>
  <c r="N37" i="3" s="1"/>
  <c r="J57" i="2"/>
  <c r="O57" i="2" s="1"/>
  <c r="J25" i="2"/>
  <c r="O25" i="2" s="1"/>
  <c r="J34" i="2"/>
  <c r="O34" i="2" s="1"/>
  <c r="J32" i="2"/>
  <c r="O32" i="2" s="1"/>
  <c r="J10" i="2"/>
  <c r="O10" i="2" s="1"/>
  <c r="J29" i="2"/>
  <c r="O29" i="2" s="1"/>
  <c r="O45" i="2"/>
  <c r="J41" i="2"/>
  <c r="O41" i="2" s="1"/>
  <c r="J40" i="2"/>
  <c r="O40" i="2" s="1"/>
  <c r="J73" i="2"/>
  <c r="L18" i="3"/>
  <c r="N18" i="3" s="1"/>
  <c r="L20" i="3"/>
  <c r="N20" i="3" s="1"/>
  <c r="J58" i="2"/>
  <c r="O58" i="2" s="1"/>
  <c r="J50" i="2"/>
  <c r="O50" i="2" s="1"/>
  <c r="J49" i="2"/>
  <c r="O49" i="2" s="1"/>
  <c r="J54" i="2"/>
  <c r="O54" i="2" s="1"/>
  <c r="J46" i="2"/>
  <c r="J18" i="2"/>
  <c r="O18" i="2" s="1"/>
  <c r="O17" i="2"/>
  <c r="L24" i="3"/>
  <c r="J44" i="2"/>
  <c r="O44" i="2" s="1"/>
  <c r="L26" i="3"/>
  <c r="N26" i="3" s="1"/>
  <c r="J8" i="2"/>
  <c r="O8" i="2" s="1"/>
  <c r="J45" i="5" l="1"/>
  <c r="J43" i="5"/>
  <c r="L37" i="5"/>
  <c r="P37" i="5" s="1"/>
  <c r="L18" i="5"/>
  <c r="P18" i="5" s="1"/>
  <c r="L26" i="5"/>
  <c r="P26" i="5" s="1"/>
  <c r="L20" i="5"/>
  <c r="P20" i="5" s="1"/>
  <c r="J41" i="5"/>
  <c r="J46" i="5"/>
  <c r="J42" i="5"/>
  <c r="O31" i="2"/>
  <c r="L17" i="3"/>
  <c r="N17" i="3" s="1"/>
  <c r="Q20" i="3"/>
  <c r="M20" i="3"/>
  <c r="Q18" i="3"/>
  <c r="M18" i="3"/>
  <c r="M26" i="3"/>
  <c r="Q26" i="3"/>
  <c r="M37" i="3"/>
  <c r="Q37" i="3"/>
  <c r="L32" i="3"/>
  <c r="N32" i="3" s="1"/>
  <c r="L29" i="3"/>
  <c r="N29" i="3" s="1"/>
  <c r="K7" i="3"/>
  <c r="N7" i="3" s="1"/>
  <c r="K14" i="3"/>
  <c r="L27" i="3"/>
  <c r="N27" i="3" s="1"/>
  <c r="L13" i="3"/>
  <c r="L35" i="3"/>
  <c r="N35" i="3" s="1"/>
  <c r="L21" i="3"/>
  <c r="N21" i="3" s="1"/>
  <c r="L31" i="3"/>
  <c r="N31" i="3" s="1"/>
  <c r="K12" i="3"/>
  <c r="L11" i="3"/>
  <c r="O71" i="2"/>
  <c r="O68" i="2"/>
  <c r="O73" i="2"/>
  <c r="O67" i="2"/>
  <c r="O43" i="2"/>
  <c r="O74" i="2"/>
  <c r="L38" i="3"/>
  <c r="N38" i="3" s="1"/>
  <c r="L22" i="3"/>
  <c r="N22" i="3" s="1"/>
  <c r="L23" i="3"/>
  <c r="L30" i="3"/>
  <c r="N30" i="3" s="1"/>
  <c r="L36" i="3"/>
  <c r="N36" i="3" s="1"/>
  <c r="K10" i="3"/>
  <c r="K13" i="3"/>
  <c r="L33" i="3"/>
  <c r="N33" i="3" s="1"/>
  <c r="K9" i="3"/>
  <c r="N9" i="3" s="1"/>
  <c r="K8" i="3"/>
  <c r="N8" i="3" s="1"/>
  <c r="L15" i="3"/>
  <c r="L34" i="3"/>
  <c r="N34" i="3" s="1"/>
  <c r="L28" i="3"/>
  <c r="N28" i="3" s="1"/>
  <c r="N24" i="3"/>
  <c r="L19" i="3"/>
  <c r="N19" i="3" s="1"/>
  <c r="O39" i="2"/>
  <c r="O69" i="2"/>
  <c r="O75" i="2"/>
  <c r="O63" i="2"/>
  <c r="N13" i="3" l="1"/>
  <c r="Q13" i="3" s="1"/>
  <c r="L8" i="5"/>
  <c r="P8" i="5" s="1"/>
  <c r="L35" i="5"/>
  <c r="P35" i="5" s="1"/>
  <c r="L7" i="5"/>
  <c r="P7" i="5" s="1"/>
  <c r="L19" i="5"/>
  <c r="P19" i="5" s="1"/>
  <c r="O20" i="5"/>
  <c r="S20" i="5"/>
  <c r="L34" i="5"/>
  <c r="P34" i="5" s="1"/>
  <c r="L33" i="5"/>
  <c r="P33" i="5" s="1"/>
  <c r="L30" i="5"/>
  <c r="P30" i="5" s="1"/>
  <c r="L31" i="5"/>
  <c r="P31" i="5" s="1"/>
  <c r="L27" i="5"/>
  <c r="P27" i="5" s="1"/>
  <c r="L32" i="5"/>
  <c r="P32" i="5" s="1"/>
  <c r="O26" i="5"/>
  <c r="S26" i="5"/>
  <c r="O37" i="5"/>
  <c r="S37" i="5"/>
  <c r="L28" i="5"/>
  <c r="P28" i="5" s="1"/>
  <c r="L9" i="5"/>
  <c r="P9" i="5" s="1"/>
  <c r="L36" i="5"/>
  <c r="P36" i="5" s="1"/>
  <c r="L38" i="5"/>
  <c r="P38" i="5" s="1"/>
  <c r="L29" i="5"/>
  <c r="P29" i="5" s="1"/>
  <c r="L24" i="5"/>
  <c r="P24" i="5" s="1"/>
  <c r="L22" i="5"/>
  <c r="P22" i="5" s="1"/>
  <c r="L13" i="5"/>
  <c r="P13" i="5" s="1"/>
  <c r="L21" i="5"/>
  <c r="P21" i="5" s="1"/>
  <c r="L17" i="5"/>
  <c r="P17" i="5" s="1"/>
  <c r="O18" i="5"/>
  <c r="S18" i="5"/>
  <c r="N15" i="3"/>
  <c r="O22" i="2"/>
  <c r="L14" i="3"/>
  <c r="N14" i="3" s="1"/>
  <c r="Q28" i="3"/>
  <c r="M28" i="3"/>
  <c r="Q21" i="3"/>
  <c r="M21" i="3"/>
  <c r="O46" i="2"/>
  <c r="N23" i="3"/>
  <c r="M8" i="3"/>
  <c r="Q8" i="3"/>
  <c r="M27" i="3"/>
  <c r="Q27" i="3"/>
  <c r="Q29" i="3"/>
  <c r="M29" i="3"/>
  <c r="O12" i="2"/>
  <c r="L10" i="3"/>
  <c r="N10" i="3" s="1"/>
  <c r="Q19" i="3"/>
  <c r="M19" i="3"/>
  <c r="M13" i="3"/>
  <c r="Q31" i="3"/>
  <c r="M31" i="3"/>
  <c r="P37" i="3"/>
  <c r="O15" i="2"/>
  <c r="L25" i="3"/>
  <c r="N25" i="3" s="1"/>
  <c r="O20" i="2"/>
  <c r="L12" i="3"/>
  <c r="N12" i="3" s="1"/>
  <c r="M34" i="3"/>
  <c r="Q34" i="3"/>
  <c r="Q33" i="3"/>
  <c r="M33" i="3"/>
  <c r="M30" i="3"/>
  <c r="Q30" i="3"/>
  <c r="O24" i="2"/>
  <c r="K11" i="3"/>
  <c r="N11" i="3" s="1"/>
  <c r="Q35" i="3"/>
  <c r="M35" i="3"/>
  <c r="M7" i="3"/>
  <c r="Q7" i="3"/>
  <c r="P18" i="3"/>
  <c r="Q17" i="3"/>
  <c r="M17" i="3"/>
  <c r="O30" i="2"/>
  <c r="L16" i="3"/>
  <c r="N16" i="3" s="1"/>
  <c r="Q9" i="3"/>
  <c r="M9" i="3"/>
  <c r="Q36" i="3"/>
  <c r="M36" i="3"/>
  <c r="M38" i="3"/>
  <c r="Q38" i="3"/>
  <c r="Q32" i="3"/>
  <c r="M32" i="3"/>
  <c r="P26" i="3"/>
  <c r="P20" i="3"/>
  <c r="M24" i="3"/>
  <c r="Q24" i="3"/>
  <c r="Q22" i="3"/>
  <c r="M22" i="3"/>
  <c r="O12" i="3" l="1"/>
  <c r="L12" i="5"/>
  <c r="P12" i="5" s="1"/>
  <c r="L10" i="5"/>
  <c r="P10" i="5" s="1"/>
  <c r="O10" i="3"/>
  <c r="O11" i="3"/>
  <c r="L11" i="5"/>
  <c r="P11" i="5" s="1"/>
  <c r="O24" i="5"/>
  <c r="S24" i="5"/>
  <c r="R37" i="5"/>
  <c r="O27" i="5"/>
  <c r="S27" i="5"/>
  <c r="L25" i="5"/>
  <c r="P25" i="5" s="1"/>
  <c r="O25" i="3"/>
  <c r="O23" i="3"/>
  <c r="L23" i="5"/>
  <c r="P23" i="5" s="1"/>
  <c r="M15" i="3"/>
  <c r="O15" i="3"/>
  <c r="L15" i="5"/>
  <c r="P15" i="5" s="1"/>
  <c r="O21" i="5"/>
  <c r="S21" i="5"/>
  <c r="O22" i="5"/>
  <c r="S22" i="5"/>
  <c r="O29" i="5"/>
  <c r="S29" i="5"/>
  <c r="R26" i="5"/>
  <c r="O33" i="5"/>
  <c r="S33" i="5"/>
  <c r="O7" i="5"/>
  <c r="S7" i="5"/>
  <c r="O8" i="5"/>
  <c r="S8" i="5"/>
  <c r="O36" i="5"/>
  <c r="S36" i="5"/>
  <c r="O28" i="5"/>
  <c r="S28" i="5"/>
  <c r="O32" i="5"/>
  <c r="S32" i="5"/>
  <c r="O31" i="5"/>
  <c r="S31" i="5"/>
  <c r="R20" i="5"/>
  <c r="O17" i="3"/>
  <c r="O13" i="3"/>
  <c r="O18" i="3"/>
  <c r="O38" i="3"/>
  <c r="O9" i="3"/>
  <c r="O30" i="3"/>
  <c r="O34" i="3"/>
  <c r="O7" i="3"/>
  <c r="O8" i="3"/>
  <c r="O26" i="3"/>
  <c r="O36" i="3"/>
  <c r="O28" i="3"/>
  <c r="O32" i="3"/>
  <c r="O31" i="3"/>
  <c r="O21" i="3"/>
  <c r="O22" i="3"/>
  <c r="O37" i="3"/>
  <c r="O29" i="3"/>
  <c r="O33" i="3"/>
  <c r="O19" i="3"/>
  <c r="O35" i="3"/>
  <c r="O16" i="3"/>
  <c r="L16" i="5"/>
  <c r="P16" i="5" s="1"/>
  <c r="L14" i="5"/>
  <c r="P14" i="5" s="1"/>
  <c r="O14" i="3"/>
  <c r="R18" i="5"/>
  <c r="O17" i="5"/>
  <c r="S17" i="5"/>
  <c r="O13" i="5"/>
  <c r="S13" i="5"/>
  <c r="O38" i="5"/>
  <c r="S38" i="5"/>
  <c r="R38" i="5" s="1"/>
  <c r="O9" i="5"/>
  <c r="S9" i="5"/>
  <c r="O30" i="5"/>
  <c r="S30" i="5"/>
  <c r="O34" i="5"/>
  <c r="S34" i="5"/>
  <c r="O19" i="5"/>
  <c r="S19" i="5"/>
  <c r="O35" i="5"/>
  <c r="S35" i="5"/>
  <c r="O24" i="3"/>
  <c r="O20" i="3"/>
  <c r="O27" i="3"/>
  <c r="Q15" i="3"/>
  <c r="Q25" i="3"/>
  <c r="M25" i="3"/>
  <c r="P17" i="3"/>
  <c r="P35" i="3"/>
  <c r="Q23" i="3"/>
  <c r="M23" i="3"/>
  <c r="P28" i="3"/>
  <c r="Q14" i="3"/>
  <c r="M14" i="3"/>
  <c r="P38" i="3"/>
  <c r="M16" i="3"/>
  <c r="Q16" i="3"/>
  <c r="P34" i="3"/>
  <c r="P9" i="3"/>
  <c r="Q11" i="3"/>
  <c r="M11" i="3"/>
  <c r="P27" i="3"/>
  <c r="P32" i="3"/>
  <c r="Q10" i="3"/>
  <c r="M10" i="3"/>
  <c r="P30" i="3"/>
  <c r="P33" i="3"/>
  <c r="P31" i="3"/>
  <c r="P29" i="3"/>
  <c r="P8" i="3"/>
  <c r="P21" i="3"/>
  <c r="M12" i="3"/>
  <c r="Q12" i="3"/>
  <c r="P24" i="3"/>
  <c r="P22" i="3"/>
  <c r="P36" i="3"/>
  <c r="P7" i="3"/>
  <c r="P13" i="3"/>
  <c r="P19" i="3"/>
  <c r="Q18" i="5" l="1"/>
  <c r="Q9" i="5"/>
  <c r="Q28" i="5"/>
  <c r="Q22" i="5"/>
  <c r="Q24" i="5"/>
  <c r="Q37" i="5"/>
  <c r="Q35" i="5"/>
  <c r="Q27" i="5"/>
  <c r="Q33" i="5"/>
  <c r="R19" i="5"/>
  <c r="O14" i="5"/>
  <c r="Q14" i="5"/>
  <c r="S14" i="5"/>
  <c r="R36" i="5"/>
  <c r="M54" i="5"/>
  <c r="N54" i="5"/>
  <c r="L54" i="5"/>
  <c r="O54" i="5"/>
  <c r="K54" i="5"/>
  <c r="R21" i="5"/>
  <c r="R34" i="5"/>
  <c r="O60" i="5"/>
  <c r="M60" i="5"/>
  <c r="L60" i="5"/>
  <c r="N60" i="5"/>
  <c r="K60" i="5"/>
  <c r="R13" i="5"/>
  <c r="R31" i="5"/>
  <c r="R8" i="5"/>
  <c r="O57" i="5"/>
  <c r="L57" i="5"/>
  <c r="N57" i="5"/>
  <c r="M57" i="5"/>
  <c r="K57" i="5"/>
  <c r="O15" i="5"/>
  <c r="K61" i="5" s="1"/>
  <c r="Q15" i="5"/>
  <c r="S15" i="5"/>
  <c r="R24" i="5"/>
  <c r="O12" i="5"/>
  <c r="Q12" i="5"/>
  <c r="S12" i="5"/>
  <c r="Q34" i="5"/>
  <c r="Q13" i="5"/>
  <c r="Q31" i="5"/>
  <c r="Q8" i="5"/>
  <c r="O6" i="3"/>
  <c r="Q30" i="5"/>
  <c r="Q17" i="5"/>
  <c r="Q32" i="5"/>
  <c r="Q7" i="5"/>
  <c r="Q29" i="5"/>
  <c r="R30" i="5"/>
  <c r="R17" i="5"/>
  <c r="R32" i="5"/>
  <c r="R7" i="5"/>
  <c r="P54" i="5"/>
  <c r="P61" i="5"/>
  <c r="R29" i="5"/>
  <c r="O23" i="5"/>
  <c r="N51" i="5" s="1"/>
  <c r="Q23" i="5"/>
  <c r="S23" i="5"/>
  <c r="R27" i="5"/>
  <c r="O11" i="5"/>
  <c r="Q11" i="5"/>
  <c r="S11" i="5"/>
  <c r="R35" i="5"/>
  <c r="P60" i="5"/>
  <c r="R9" i="5"/>
  <c r="O16" i="5"/>
  <c r="Q16" i="5"/>
  <c r="S16" i="5"/>
  <c r="R28" i="5"/>
  <c r="R33" i="5"/>
  <c r="P57" i="5"/>
  <c r="R22" i="5"/>
  <c r="O25" i="5"/>
  <c r="Q25" i="5"/>
  <c r="S25" i="5"/>
  <c r="O10" i="5"/>
  <c r="Q10" i="5"/>
  <c r="S10" i="5"/>
  <c r="Q26" i="5"/>
  <c r="Q20" i="5"/>
  <c r="Q19" i="5"/>
  <c r="Q38" i="5"/>
  <c r="Q36" i="5"/>
  <c r="Q21" i="5"/>
  <c r="P15" i="3"/>
  <c r="R36" i="3"/>
  <c r="R33" i="3"/>
  <c r="R7" i="3"/>
  <c r="R22" i="3"/>
  <c r="R17" i="3"/>
  <c r="R34" i="3"/>
  <c r="R19" i="3"/>
  <c r="R9" i="3"/>
  <c r="R37" i="3"/>
  <c r="R24" i="3"/>
  <c r="R26" i="3"/>
  <c r="R8" i="3"/>
  <c r="R11" i="3"/>
  <c r="P11" i="3"/>
  <c r="R18" i="3"/>
  <c r="R29" i="3"/>
  <c r="R27" i="3"/>
  <c r="R16" i="3"/>
  <c r="P16" i="3"/>
  <c r="R23" i="3"/>
  <c r="P23" i="3"/>
  <c r="R25" i="3"/>
  <c r="P25" i="3"/>
  <c r="R12" i="3"/>
  <c r="P12" i="3"/>
  <c r="P10" i="3"/>
  <c r="R10" i="3"/>
  <c r="R20" i="3"/>
  <c r="P14" i="3"/>
  <c r="R14" i="3"/>
  <c r="R38" i="3"/>
  <c r="R28" i="3"/>
  <c r="R13" i="3"/>
  <c r="R15" i="3"/>
  <c r="R21" i="3"/>
  <c r="R31" i="3"/>
  <c r="R30" i="3"/>
  <c r="R32" i="3"/>
  <c r="R35" i="3"/>
  <c r="L61" i="5" l="1"/>
  <c r="K50" i="5"/>
  <c r="O51" i="5"/>
  <c r="N52" i="5"/>
  <c r="T22" i="5"/>
  <c r="M51" i="5"/>
  <c r="N61" i="5"/>
  <c r="L51" i="5"/>
  <c r="T20" i="5"/>
  <c r="O61" i="5"/>
  <c r="R10" i="5"/>
  <c r="T10" i="5"/>
  <c r="P63" i="5"/>
  <c r="P55" i="5"/>
  <c r="K62" i="5"/>
  <c r="O62" i="5"/>
  <c r="N62" i="5"/>
  <c r="L62" i="5"/>
  <c r="M62" i="5"/>
  <c r="O64" i="5"/>
  <c r="N64" i="5"/>
  <c r="K64" i="5"/>
  <c r="M64" i="5"/>
  <c r="L64" i="5"/>
  <c r="U54" i="5"/>
  <c r="Q54" i="5"/>
  <c r="T54" i="5"/>
  <c r="R54" i="5"/>
  <c r="S54" i="5"/>
  <c r="M65" i="5"/>
  <c r="K65" i="5"/>
  <c r="O65" i="5"/>
  <c r="N65" i="5"/>
  <c r="L65" i="5"/>
  <c r="R25" i="5"/>
  <c r="T25" i="5"/>
  <c r="R23" i="5"/>
  <c r="T23" i="5"/>
  <c r="P56" i="5"/>
  <c r="R15" i="5"/>
  <c r="T61" i="5" s="1"/>
  <c r="P58" i="5"/>
  <c r="T15" i="5"/>
  <c r="T14" i="5"/>
  <c r="R14" i="5"/>
  <c r="T33" i="5"/>
  <c r="T28" i="5"/>
  <c r="T35" i="5"/>
  <c r="P50" i="5"/>
  <c r="T17" i="5"/>
  <c r="T8" i="5"/>
  <c r="O52" i="5"/>
  <c r="T21" i="5"/>
  <c r="N43" i="5"/>
  <c r="O50" i="5"/>
  <c r="T26" i="5"/>
  <c r="K51" i="5"/>
  <c r="T31" i="5"/>
  <c r="M52" i="5"/>
  <c r="L52" i="5"/>
  <c r="N44" i="5"/>
  <c r="N41" i="5"/>
  <c r="O55" i="5"/>
  <c r="K63" i="5"/>
  <c r="L63" i="5"/>
  <c r="N55" i="5"/>
  <c r="O63" i="5"/>
  <c r="M55" i="5"/>
  <c r="N63" i="5"/>
  <c r="K55" i="5"/>
  <c r="M63" i="5"/>
  <c r="L55" i="5"/>
  <c r="U57" i="5"/>
  <c r="T57" i="5"/>
  <c r="S57" i="5"/>
  <c r="R57" i="5"/>
  <c r="Q57" i="5"/>
  <c r="R16" i="5"/>
  <c r="P62" i="5"/>
  <c r="T16" i="5"/>
  <c r="R60" i="5"/>
  <c r="Q60" i="5"/>
  <c r="U60" i="5"/>
  <c r="S60" i="5"/>
  <c r="T60" i="5"/>
  <c r="T11" i="5"/>
  <c r="R11" i="5"/>
  <c r="P64" i="5"/>
  <c r="R12" i="5"/>
  <c r="P65" i="5"/>
  <c r="T12" i="5"/>
  <c r="K56" i="5"/>
  <c r="L56" i="5"/>
  <c r="O56" i="5"/>
  <c r="N56" i="5"/>
  <c r="M56" i="5"/>
  <c r="N58" i="5"/>
  <c r="K58" i="5"/>
  <c r="M58" i="5"/>
  <c r="O58" i="5"/>
  <c r="L58" i="5"/>
  <c r="T29" i="5"/>
  <c r="T7" i="5"/>
  <c r="T30" i="5"/>
  <c r="T38" i="5"/>
  <c r="T13" i="5"/>
  <c r="N42" i="5"/>
  <c r="N50" i="5"/>
  <c r="T19" i="5"/>
  <c r="T37" i="5"/>
  <c r="T18" i="5"/>
  <c r="T9" i="5"/>
  <c r="T27" i="5"/>
  <c r="T32" i="5"/>
  <c r="P52" i="5"/>
  <c r="Q6" i="5"/>
  <c r="T24" i="5"/>
  <c r="P51" i="5"/>
  <c r="K52" i="5"/>
  <c r="T34" i="5"/>
  <c r="M50" i="5"/>
  <c r="N45" i="5"/>
  <c r="L50" i="5"/>
  <c r="M61" i="5"/>
  <c r="T36" i="5"/>
  <c r="R6" i="3"/>
  <c r="Q52" i="5" l="1"/>
  <c r="Q51" i="5"/>
  <c r="U51" i="5"/>
  <c r="O53" i="5"/>
  <c r="Q42" i="5"/>
  <c r="S61" i="5"/>
  <c r="U61" i="5"/>
  <c r="U52" i="5"/>
  <c r="O66" i="5"/>
  <c r="R52" i="5"/>
  <c r="S52" i="5"/>
  <c r="O59" i="5"/>
  <c r="R51" i="5"/>
  <c r="S51" i="5"/>
  <c r="S65" i="5"/>
  <c r="U65" i="5"/>
  <c r="T65" i="5"/>
  <c r="Q65" i="5"/>
  <c r="R65" i="5"/>
  <c r="N46" i="5"/>
  <c r="O46" i="5" s="1"/>
  <c r="T62" i="5"/>
  <c r="U62" i="5"/>
  <c r="Q62" i="5"/>
  <c r="R62" i="5"/>
  <c r="S62" i="5"/>
  <c r="Q58" i="5"/>
  <c r="S58" i="5"/>
  <c r="U58" i="5"/>
  <c r="R58" i="5"/>
  <c r="T58" i="5"/>
  <c r="T52" i="5"/>
  <c r="T63" i="5"/>
  <c r="U63" i="5"/>
  <c r="Q63" i="5"/>
  <c r="R63" i="5"/>
  <c r="S63" i="5"/>
  <c r="S55" i="5"/>
  <c r="T55" i="5"/>
  <c r="Q55" i="5"/>
  <c r="R55" i="5"/>
  <c r="U55" i="5"/>
  <c r="Q41" i="5"/>
  <c r="Q61" i="5"/>
  <c r="R61" i="5"/>
  <c r="T64" i="5"/>
  <c r="S64" i="5"/>
  <c r="R64" i="5"/>
  <c r="U64" i="5"/>
  <c r="Q64" i="5"/>
  <c r="Q56" i="5"/>
  <c r="S56" i="5"/>
  <c r="R56" i="5"/>
  <c r="U56" i="5"/>
  <c r="T56" i="5"/>
  <c r="T6" i="5"/>
  <c r="U50" i="5"/>
  <c r="Q44" i="5"/>
  <c r="Q43" i="5"/>
  <c r="T51" i="5"/>
  <c r="T50" i="5"/>
  <c r="S50" i="5"/>
  <c r="Q45" i="5"/>
  <c r="R50" i="5"/>
  <c r="Q50" i="5"/>
  <c r="O44" i="5" l="1"/>
  <c r="O43" i="5"/>
  <c r="O45" i="5"/>
  <c r="O41" i="5"/>
  <c r="O42" i="5"/>
  <c r="U59" i="5"/>
  <c r="U66" i="5"/>
  <c r="Q46" i="5"/>
  <c r="R41" i="5" s="1"/>
  <c r="U53" i="5"/>
  <c r="R43" i="5" l="1"/>
  <c r="R45" i="5"/>
  <c r="R44" i="5"/>
  <c r="R46" i="5"/>
  <c r="R42" i="5"/>
</calcChain>
</file>

<file path=xl/sharedStrings.xml><?xml version="1.0" encoding="utf-8"?>
<sst xmlns="http://schemas.openxmlformats.org/spreadsheetml/2006/main" count="466" uniqueCount="139">
  <si>
    <t>가. 인사평가 세부 내역</t>
    <phoneticPr fontId="3" type="noConversion"/>
  </si>
  <si>
    <t>구분</t>
  </si>
  <si>
    <t>1차평가</t>
    <phoneticPr fontId="3" type="noConversion"/>
  </si>
  <si>
    <t>2차 평가</t>
    <phoneticPr fontId="3" type="noConversion"/>
  </si>
  <si>
    <t>최종점수</t>
    <phoneticPr fontId="3" type="noConversion"/>
  </si>
  <si>
    <t>순위</t>
    <phoneticPr fontId="3" type="noConversion"/>
  </si>
  <si>
    <t>No.</t>
    <phoneticPr fontId="3" type="noConversion"/>
  </si>
  <si>
    <t>부서</t>
    <phoneticPr fontId="3" type="noConversion"/>
  </si>
  <si>
    <t>직무</t>
    <phoneticPr fontId="3" type="noConversion"/>
  </si>
  <si>
    <t>이름</t>
    <phoneticPr fontId="3" type="noConversion"/>
  </si>
  <si>
    <t>직급</t>
    <phoneticPr fontId="3" type="noConversion"/>
  </si>
  <si>
    <t>등급</t>
    <phoneticPr fontId="3" type="noConversion"/>
  </si>
  <si>
    <t>가중평균</t>
    <phoneticPr fontId="3" type="noConversion"/>
  </si>
  <si>
    <t>부서장</t>
    <phoneticPr fontId="3" type="noConversion"/>
  </si>
  <si>
    <t>부장</t>
  </si>
  <si>
    <t>관리부</t>
    <phoneticPr fontId="3" type="noConversion"/>
  </si>
  <si>
    <t>영업부</t>
    <phoneticPr fontId="3" type="noConversion"/>
  </si>
  <si>
    <t>대리</t>
  </si>
  <si>
    <t>사원</t>
  </si>
  <si>
    <t>R&amp;D</t>
    <phoneticPr fontId="3" type="noConversion"/>
  </si>
  <si>
    <t>이사</t>
  </si>
  <si>
    <t>부장</t>
    <phoneticPr fontId="3" type="noConversion"/>
  </si>
  <si>
    <t>관리</t>
    <phoneticPr fontId="3" type="noConversion"/>
  </si>
  <si>
    <t>과장</t>
  </si>
  <si>
    <t>R&amp;D</t>
  </si>
  <si>
    <t>차장</t>
  </si>
  <si>
    <t>영업</t>
    <phoneticPr fontId="3" type="noConversion"/>
  </si>
  <si>
    <t>점수</t>
    <phoneticPr fontId="3" type="noConversion"/>
  </si>
  <si>
    <t>등급별 분포</t>
    <phoneticPr fontId="3" type="noConversion"/>
  </si>
  <si>
    <t>계</t>
    <phoneticPr fontId="3" type="noConversion"/>
  </si>
  <si>
    <t>분석 구분</t>
    <phoneticPr fontId="3" type="noConversion"/>
  </si>
  <si>
    <t>구분</t>
    <phoneticPr fontId="3" type="noConversion"/>
  </si>
  <si>
    <t>평균</t>
    <phoneticPr fontId="3" type="noConversion"/>
  </si>
  <si>
    <t>S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</si>
  <si>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</si>
  <si>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</si>
  <si>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</si>
  <si>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</si>
  <si>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부서별 현황</t>
    <phoneticPr fontId="3" type="noConversion"/>
  </si>
  <si>
    <t>직무별 현황</t>
    <phoneticPr fontId="3" type="noConversion"/>
  </si>
  <si>
    <t>직급별 현황</t>
    <phoneticPr fontId="3" type="noConversion"/>
  </si>
  <si>
    <t>과장</t>
    <phoneticPr fontId="3" type="noConversion"/>
  </si>
  <si>
    <t>대리</t>
    <phoneticPr fontId="3" type="noConversion"/>
  </si>
  <si>
    <t>사원</t>
    <phoneticPr fontId="3" type="noConversion"/>
  </si>
  <si>
    <t>2012년</t>
    <phoneticPr fontId="3" type="noConversion"/>
  </si>
  <si>
    <t>상반기</t>
    <phoneticPr fontId="3" type="noConversion"/>
  </si>
  <si>
    <t>하반기</t>
    <phoneticPr fontId="3" type="noConversion"/>
  </si>
  <si>
    <t>구분
(평가자)</t>
    <phoneticPr fontId="3" type="noConversion"/>
  </si>
  <si>
    <t>평가 점수
(산술평균)</t>
    <phoneticPr fontId="3" type="noConversion"/>
  </si>
  <si>
    <t>평균 보정</t>
    <phoneticPr fontId="3" type="noConversion"/>
  </si>
  <si>
    <t>최종점수
(표준편차 보정)</t>
    <phoneticPr fontId="3" type="noConversion"/>
  </si>
  <si>
    <t>비고</t>
    <phoneticPr fontId="3" type="noConversion"/>
  </si>
  <si>
    <t>피평가자</t>
    <phoneticPr fontId="3" type="noConversion"/>
  </si>
  <si>
    <t>부서장급</t>
    <phoneticPr fontId="3" type="noConversion"/>
  </si>
  <si>
    <t>영업부</t>
  </si>
  <si>
    <t>나. 분석현황</t>
    <phoneticPr fontId="3" type="noConversion"/>
  </si>
  <si>
    <t>관리부장</t>
    <phoneticPr fontId="3" type="noConversion"/>
  </si>
  <si>
    <t>차장</t>
    <phoneticPr fontId="3" type="noConversion"/>
  </si>
  <si>
    <t>관리팀장</t>
    <phoneticPr fontId="3" type="noConversion"/>
  </si>
  <si>
    <t>영업부장</t>
    <phoneticPr fontId="3" type="noConversion"/>
  </si>
  <si>
    <t>R&amp;D부장</t>
    <phoneticPr fontId="3" type="noConversion"/>
  </si>
  <si>
    <t>이사</t>
    <phoneticPr fontId="3" type="noConversion"/>
  </si>
  <si>
    <t>대표이사(1그룹 하향 1차)</t>
    <phoneticPr fontId="3" type="noConversion"/>
  </si>
  <si>
    <t>대표이사(1그룹 하향 2차)</t>
    <phoneticPr fontId="3" type="noConversion"/>
  </si>
  <si>
    <t>2012년 종합</t>
  </si>
  <si>
    <t>지원</t>
    <phoneticPr fontId="3" type="noConversion"/>
  </si>
  <si>
    <t>영업부</t>
    <phoneticPr fontId="3" type="noConversion"/>
  </si>
  <si>
    <t>책임</t>
    <phoneticPr fontId="3" type="noConversion"/>
  </si>
  <si>
    <t>R&amp;D</t>
    <phoneticPr fontId="3" type="noConversion"/>
  </si>
  <si>
    <t>연구원</t>
    <phoneticPr fontId="3" type="noConversion"/>
  </si>
  <si>
    <t>영업팀장1</t>
    <phoneticPr fontId="3" type="noConversion"/>
  </si>
  <si>
    <t>영업팀장2</t>
    <phoneticPr fontId="3" type="noConversion"/>
  </si>
  <si>
    <t>영업팀장3</t>
    <phoneticPr fontId="3" type="noConversion"/>
  </si>
  <si>
    <t>R&amp;D</t>
    <phoneticPr fontId="3" type="noConversion"/>
  </si>
  <si>
    <t>R&amp;D팀장</t>
    <phoneticPr fontId="3" type="noConversion"/>
  </si>
  <si>
    <t>사원2</t>
  </si>
  <si>
    <t>사원3</t>
  </si>
  <si>
    <t>사원4</t>
  </si>
  <si>
    <t>사원5</t>
  </si>
  <si>
    <t>사원6</t>
  </si>
  <si>
    <t>사원7</t>
  </si>
  <si>
    <t>사원8</t>
  </si>
  <si>
    <t>하향</t>
    <phoneticPr fontId="3" type="noConversion"/>
  </si>
  <si>
    <t>수평</t>
    <phoneticPr fontId="3" type="noConversion"/>
  </si>
  <si>
    <t>수평</t>
    <phoneticPr fontId="3" type="noConversion"/>
  </si>
  <si>
    <t>상향</t>
    <phoneticPr fontId="3" type="noConversion"/>
  </si>
  <si>
    <t>가. 하향평가</t>
    <phoneticPr fontId="3" type="noConversion"/>
  </si>
  <si>
    <t>관리부장(2그룹 하향 2차)</t>
    <phoneticPr fontId="3" type="noConversion"/>
  </si>
  <si>
    <t>관리부</t>
    <phoneticPr fontId="3" type="noConversion"/>
  </si>
  <si>
    <t>관리팀장(2그룹 1차)</t>
    <phoneticPr fontId="3" type="noConversion"/>
  </si>
  <si>
    <t>대리</t>
    <phoneticPr fontId="3" type="noConversion"/>
  </si>
  <si>
    <t>사원</t>
    <phoneticPr fontId="3" type="noConversion"/>
  </si>
  <si>
    <t>관리팀장(3그룹 하향 1차)</t>
    <phoneticPr fontId="3" type="noConversion"/>
  </si>
  <si>
    <t>R&amp;D(2그룹 하향 2차)</t>
    <phoneticPr fontId="3" type="noConversion"/>
  </si>
  <si>
    <t>R&amp;D팀장(2그룹 하향 1차)</t>
    <phoneticPr fontId="3" type="noConversion"/>
  </si>
  <si>
    <t>R&amp;D(3그룹 하향 1차)</t>
    <phoneticPr fontId="3" type="noConversion"/>
  </si>
  <si>
    <t>영업부장(2그룹 하향 2차)</t>
    <phoneticPr fontId="3" type="noConversion"/>
  </si>
  <si>
    <t>영업담당</t>
    <phoneticPr fontId="3" type="noConversion"/>
  </si>
  <si>
    <t>영업팀장1(2그룹 하향1차)</t>
    <phoneticPr fontId="3" type="noConversion"/>
  </si>
  <si>
    <t>영업팀장2(2그룹 하향1차)</t>
    <phoneticPr fontId="3" type="noConversion"/>
  </si>
  <si>
    <t>영업팀장3(2그룹 하향1차)</t>
    <phoneticPr fontId="3" type="noConversion"/>
  </si>
  <si>
    <t>과장1</t>
    <phoneticPr fontId="3" type="noConversion"/>
  </si>
  <si>
    <t>과장2</t>
    <phoneticPr fontId="3" type="noConversion"/>
  </si>
  <si>
    <t>대리1</t>
    <phoneticPr fontId="3" type="noConversion"/>
  </si>
  <si>
    <t>대리2</t>
    <phoneticPr fontId="3" type="noConversion"/>
  </si>
  <si>
    <t>대리3</t>
    <phoneticPr fontId="3" type="noConversion"/>
  </si>
  <si>
    <t>사원1</t>
    <phoneticPr fontId="3" type="noConversion"/>
  </si>
  <si>
    <t>영업담당</t>
    <phoneticPr fontId="3" type="noConversion"/>
  </si>
  <si>
    <t>영업담당</t>
    <phoneticPr fontId="3" type="noConversion"/>
  </si>
  <si>
    <t>영업담당</t>
    <phoneticPr fontId="3" type="noConversion"/>
  </si>
  <si>
    <t>영업담당</t>
    <phoneticPr fontId="3" type="noConversion"/>
  </si>
  <si>
    <t>영업담당</t>
    <phoneticPr fontId="3" type="noConversion"/>
  </si>
  <si>
    <t>영업담당</t>
    <phoneticPr fontId="3" type="noConversion"/>
  </si>
  <si>
    <t>영업팀장1(2그룹 하향1차)</t>
    <phoneticPr fontId="3" type="noConversion"/>
  </si>
  <si>
    <t>영업담당</t>
    <phoneticPr fontId="3" type="noConversion"/>
  </si>
  <si>
    <t>과장1</t>
    <phoneticPr fontId="3" type="noConversion"/>
  </si>
  <si>
    <t>대리1</t>
    <phoneticPr fontId="3" type="noConversion"/>
  </si>
  <si>
    <t>사원1</t>
    <phoneticPr fontId="3" type="noConversion"/>
  </si>
  <si>
    <t>사원2</t>
    <phoneticPr fontId="3" type="noConversion"/>
  </si>
  <si>
    <t>사원3</t>
    <phoneticPr fontId="3" type="noConversion"/>
  </si>
  <si>
    <t>영업팀장2(2그룹 하향1차)</t>
    <phoneticPr fontId="3" type="noConversion"/>
  </si>
  <si>
    <t>과장2</t>
    <phoneticPr fontId="3" type="noConversion"/>
  </si>
  <si>
    <t>대리2</t>
    <phoneticPr fontId="3" type="noConversion"/>
  </si>
  <si>
    <t>사원4</t>
    <phoneticPr fontId="3" type="noConversion"/>
  </si>
  <si>
    <t>사원5</t>
    <phoneticPr fontId="3" type="noConversion"/>
  </si>
  <si>
    <t>영업팀장3(2그룹 하향1차)</t>
    <phoneticPr fontId="3" type="noConversion"/>
  </si>
  <si>
    <t>대리3</t>
    <phoneticPr fontId="3" type="noConversion"/>
  </si>
  <si>
    <t>사원6</t>
    <phoneticPr fontId="3" type="noConversion"/>
  </si>
  <si>
    <t>사원7</t>
    <phoneticPr fontId="3" type="noConversion"/>
  </si>
  <si>
    <t>사원8</t>
    <phoneticPr fontId="3" type="noConversion"/>
  </si>
  <si>
    <t>2. 1-2차 평가 가중평균 보정 현황</t>
    <phoneticPr fontId="3" type="noConversion"/>
  </si>
  <si>
    <t>3. 다면평가 가중평균 보정 현황</t>
    <phoneticPr fontId="3" type="noConversion"/>
  </si>
  <si>
    <t>1. 평균보정:</t>
    <phoneticPr fontId="3" type="noConversion"/>
  </si>
  <si>
    <t>2. 표준편차보정:</t>
    <phoneticPr fontId="3" type="noConversion"/>
  </si>
  <si>
    <t>차이가 많이(또는 적게) 나도록 점수를 주는 개인성향을 보정</t>
    <phoneticPr fontId="3" type="noConversion"/>
  </si>
  <si>
    <t>1. 평가자 평균-표준편차 보정 현황</t>
    <phoneticPr fontId="3" type="noConversion"/>
  </si>
  <si>
    <t>평가자가 후하게(또는 박하게) 점수를 주는 개인성향을 보정</t>
    <phoneticPr fontId="3" type="noConversion"/>
  </si>
  <si>
    <t>녹색 cell에 평가양식의 점수를 넣으면 나머지는 자동 계산 됨</t>
    <phoneticPr fontId="3" type="noConversion"/>
  </si>
  <si>
    <t>※ Link가 되어 있으면 손댈 필요 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</si>
</sst>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&quot;총&quot;\ #,##0&quot;명&quot;"/>
    <numFmt numFmtId="178" formatCode="#,##0&quot;. &quot;"/>
    <numFmt numFmtId="179" formatCode="#,##0.0;[Red]\-#,##0.0"/>
    <numFmt numFmtId="180" formatCode="#,##0&quot;명&quot;"/>
    <numFmt numFmtId="181" formatCode="#,##0;[Red]\-#,##0;&quot;&quot;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color theme="1"/>
      <name val="휴먼옛체"/>
      <family val="1"/>
      <charset val="129"/>
    </font>
    <font>
      <b/>
      <sz val="11"/>
      <color rgb="FF7030A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4"/>
      <color theme="1"/>
      <name val="휴먼옛체"/>
      <family val="1"/>
      <charset val="129"/>
    </font>
    <font>
      <sz val="11"/>
      <color theme="1"/>
      <name val="휴먼옛체"/>
      <family val="1"/>
      <charset val="129"/>
    </font>
    <font>
      <b/>
      <i/>
      <sz val="11"/>
      <color rgb="FF0070C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b/>
      <sz val="10"/>
      <color theme="1"/>
      <name val="궁서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4" fillId="0" borderId="0">
      <alignment vertical="center"/>
    </xf>
  </cellStyleXfs>
  <cellXfs count="39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176" fontId="6" fillId="2" borderId="10" xfId="0" applyNumberFormat="1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horizontal="centerContinuous" vertical="center"/>
    </xf>
    <xf numFmtId="176" fontId="6" fillId="2" borderId="8" xfId="0" applyNumberFormat="1" applyFont="1" applyFill="1" applyBorder="1" applyAlignment="1">
      <alignment horizontal="centerContinuous"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3" borderId="17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3" borderId="23" xfId="0" applyNumberFormat="1" applyFont="1" applyFill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179" fontId="4" fillId="3" borderId="29" xfId="0" applyNumberFormat="1" applyFont="1" applyFill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0" fontId="4" fillId="0" borderId="32" xfId="0" applyFont="1" applyFill="1" applyBorder="1">
      <alignment vertical="center"/>
    </xf>
    <xf numFmtId="0" fontId="4" fillId="0" borderId="33" xfId="0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31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Continuous" vertical="center"/>
    </xf>
    <xf numFmtId="0" fontId="9" fillId="2" borderId="37" xfId="0" applyFont="1" applyFill="1" applyBorder="1" applyAlignment="1">
      <alignment horizontal="centerContinuous"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180" fontId="6" fillId="0" borderId="45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Continuous" vertical="center"/>
    </xf>
    <xf numFmtId="9" fontId="6" fillId="2" borderId="6" xfId="1" applyFont="1" applyFill="1" applyBorder="1" applyAlignment="1">
      <alignment horizontal="centerContinuous" vertical="center"/>
    </xf>
    <xf numFmtId="0" fontId="6" fillId="2" borderId="51" xfId="0" applyFont="1" applyFill="1" applyBorder="1" applyAlignment="1">
      <alignment horizontal="centerContinuous" vertical="center"/>
    </xf>
    <xf numFmtId="9" fontId="6" fillId="2" borderId="7" xfId="1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Continuous" vertical="center"/>
    </xf>
    <xf numFmtId="0" fontId="9" fillId="2" borderId="73" xfId="0" applyFont="1" applyFill="1" applyBorder="1" applyAlignment="1">
      <alignment horizontal="centerContinuous" vertical="center"/>
    </xf>
    <xf numFmtId="0" fontId="9" fillId="2" borderId="74" xfId="0" applyFont="1" applyFill="1" applyBorder="1" applyAlignment="1">
      <alignment horizontal="centerContinuous" vertical="center"/>
    </xf>
    <xf numFmtId="177" fontId="6" fillId="2" borderId="59" xfId="0" applyNumberFormat="1" applyFont="1" applyFill="1" applyBorder="1" applyAlignment="1">
      <alignment horizontal="centerContinuous" vertical="center"/>
    </xf>
    <xf numFmtId="0" fontId="6" fillId="2" borderId="59" xfId="0" applyFont="1" applyFill="1" applyBorder="1" applyAlignment="1">
      <alignment horizontal="centerContinuous" vertical="center"/>
    </xf>
    <xf numFmtId="178" fontId="0" fillId="0" borderId="13" xfId="0" quotePrefix="1" applyNumberFormat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61" xfId="0" applyBorder="1">
      <alignment vertical="center"/>
    </xf>
    <xf numFmtId="0" fontId="11" fillId="0" borderId="79" xfId="0" applyFont="1" applyBorder="1">
      <alignment vertical="center"/>
    </xf>
    <xf numFmtId="0" fontId="11" fillId="0" borderId="80" xfId="0" applyFont="1" applyBorder="1">
      <alignment vertical="center"/>
    </xf>
    <xf numFmtId="178" fontId="0" fillId="0" borderId="19" xfId="0" quotePrefix="1" applyNumberFormat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0" fontId="0" fillId="0" borderId="63" xfId="0" applyBorder="1">
      <alignment vertical="center"/>
    </xf>
    <xf numFmtId="0" fontId="11" fillId="0" borderId="81" xfId="0" applyFont="1" applyBorder="1">
      <alignment vertical="center"/>
    </xf>
    <xf numFmtId="0" fontId="11" fillId="0" borderId="64" xfId="0" applyFont="1" applyBorder="1">
      <alignment vertical="center"/>
    </xf>
    <xf numFmtId="178" fontId="0" fillId="0" borderId="25" xfId="0" quotePrefix="1" applyNumberForma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9" fontId="0" fillId="0" borderId="28" xfId="0" applyNumberFormat="1" applyFill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0" fontId="0" fillId="0" borderId="69" xfId="0" applyBorder="1">
      <alignment vertical="center"/>
    </xf>
    <xf numFmtId="0" fontId="11" fillId="0" borderId="82" xfId="0" applyFont="1" applyBorder="1">
      <alignment vertical="center"/>
    </xf>
    <xf numFmtId="0" fontId="11" fillId="0" borderId="70" xfId="0" applyFont="1" applyBorder="1">
      <alignment vertical="center"/>
    </xf>
    <xf numFmtId="179" fontId="0" fillId="0" borderId="17" xfId="0" applyNumberFormat="1" applyFill="1" applyBorder="1" applyAlignment="1">
      <alignment horizontal="center" vertical="center"/>
    </xf>
    <xf numFmtId="0" fontId="11" fillId="0" borderId="83" xfId="0" applyFont="1" applyBorder="1">
      <alignment vertical="center"/>
    </xf>
    <xf numFmtId="0" fontId="11" fillId="0" borderId="62" xfId="0" applyFont="1" applyBorder="1">
      <alignment vertical="center"/>
    </xf>
    <xf numFmtId="179" fontId="0" fillId="0" borderId="23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79" fontId="0" fillId="0" borderId="34" xfId="0" applyNumberFormat="1" applyFill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79" fontId="0" fillId="0" borderId="32" xfId="0" applyNumberFormat="1" applyFill="1" applyBorder="1" applyAlignment="1">
      <alignment horizontal="center" vertical="center"/>
    </xf>
    <xf numFmtId="0" fontId="0" fillId="0" borderId="65" xfId="0" applyBorder="1">
      <alignment vertical="center"/>
    </xf>
    <xf numFmtId="0" fontId="11" fillId="0" borderId="84" xfId="0" applyFont="1" applyBorder="1">
      <alignment vertical="center"/>
    </xf>
    <xf numFmtId="0" fontId="11" fillId="0" borderId="66" xfId="0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0" fontId="0" fillId="0" borderId="67" xfId="0" applyBorder="1">
      <alignment vertical="center"/>
    </xf>
    <xf numFmtId="0" fontId="11" fillId="0" borderId="85" xfId="0" applyFont="1" applyBorder="1">
      <alignment vertical="center"/>
    </xf>
    <xf numFmtId="0" fontId="11" fillId="0" borderId="57" xfId="0" applyFont="1" applyBorder="1">
      <alignment vertical="center"/>
    </xf>
    <xf numFmtId="179" fontId="0" fillId="0" borderId="86" xfId="0" applyNumberForma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horizontal="center" vertical="center"/>
    </xf>
    <xf numFmtId="0" fontId="0" fillId="0" borderId="69" xfId="0" applyFill="1" applyBorder="1">
      <alignment vertical="center"/>
    </xf>
    <xf numFmtId="179" fontId="0" fillId="0" borderId="29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0" fillId="0" borderId="61" xfId="0" applyFill="1" applyBorder="1">
      <alignment vertical="center"/>
    </xf>
    <xf numFmtId="179" fontId="0" fillId="0" borderId="19" xfId="0" applyNumberFormat="1" applyFill="1" applyBorder="1" applyAlignment="1">
      <alignment horizontal="center" vertical="center"/>
    </xf>
    <xf numFmtId="0" fontId="0" fillId="0" borderId="63" xfId="0" applyFill="1" applyBorder="1">
      <alignment vertical="center"/>
    </xf>
    <xf numFmtId="179" fontId="0" fillId="0" borderId="31" xfId="0" applyNumberFormat="1" applyFill="1" applyBorder="1" applyAlignment="1">
      <alignment horizontal="center" vertical="center"/>
    </xf>
    <xf numFmtId="0" fontId="0" fillId="0" borderId="65" xfId="0" applyFill="1" applyBorder="1">
      <alignment vertical="center"/>
    </xf>
    <xf numFmtId="179" fontId="0" fillId="0" borderId="5" xfId="0" applyNumberFormat="1" applyFill="1" applyBorder="1" applyAlignment="1">
      <alignment horizontal="center" vertical="center"/>
    </xf>
    <xf numFmtId="0" fontId="10" fillId="0" borderId="85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81" xfId="0" applyFont="1" applyBorder="1">
      <alignment vertical="center"/>
    </xf>
    <xf numFmtId="0" fontId="10" fillId="0" borderId="64" xfId="0" applyFont="1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0" fillId="0" borderId="56" xfId="0" applyBorder="1">
      <alignment vertical="center"/>
    </xf>
    <xf numFmtId="0" fontId="0" fillId="0" borderId="55" xfId="0" applyBorder="1">
      <alignment vertical="center"/>
    </xf>
    <xf numFmtId="0" fontId="0" fillId="0" borderId="38" xfId="0" applyBorder="1">
      <alignment vertical="center"/>
    </xf>
    <xf numFmtId="180" fontId="0" fillId="0" borderId="4" xfId="0" applyNumberFormat="1" applyFill="1" applyBorder="1" applyAlignment="1">
      <alignment horizontal="center" vertical="center"/>
    </xf>
    <xf numFmtId="9" fontId="0" fillId="0" borderId="67" xfId="1" applyFont="1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39" xfId="0" applyBorder="1">
      <alignment vertical="center"/>
    </xf>
    <xf numFmtId="180" fontId="0" fillId="0" borderId="22" xfId="0" applyNumberFormat="1" applyFill="1" applyBorder="1" applyAlignment="1">
      <alignment horizontal="center" vertical="center"/>
    </xf>
    <xf numFmtId="9" fontId="0" fillId="0" borderId="63" xfId="1" applyFont="1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40" xfId="0" applyBorder="1">
      <alignment vertical="center"/>
    </xf>
    <xf numFmtId="180" fontId="0" fillId="0" borderId="41" xfId="0" applyNumberFormat="1" applyFill="1" applyBorder="1" applyAlignment="1">
      <alignment horizontal="center" vertical="center"/>
    </xf>
    <xf numFmtId="9" fontId="0" fillId="0" borderId="91" xfId="1" applyFont="1" applyBorder="1">
      <alignment vertical="center"/>
    </xf>
    <xf numFmtId="0" fontId="10" fillId="0" borderId="92" xfId="0" applyFont="1" applyBorder="1">
      <alignment vertical="center"/>
    </xf>
    <xf numFmtId="0" fontId="10" fillId="0" borderId="93" xfId="0" applyFont="1" applyBorder="1">
      <alignment vertical="center"/>
    </xf>
    <xf numFmtId="9" fontId="6" fillId="0" borderId="94" xfId="1" applyFont="1" applyBorder="1">
      <alignment vertical="center"/>
    </xf>
    <xf numFmtId="0" fontId="10" fillId="0" borderId="95" xfId="0" applyFont="1" applyBorder="1">
      <alignment vertical="center"/>
    </xf>
    <xf numFmtId="0" fontId="10" fillId="0" borderId="53" xfId="0" applyFont="1" applyBorder="1">
      <alignment vertical="center"/>
    </xf>
    <xf numFmtId="9" fontId="6" fillId="2" borderId="67" xfId="1" applyFont="1" applyFill="1" applyBorder="1" applyAlignment="1">
      <alignment horizontal="centerContinuous" vertical="center"/>
    </xf>
    <xf numFmtId="0" fontId="6" fillId="2" borderId="55" xfId="0" applyFont="1" applyFill="1" applyBorder="1" applyAlignment="1">
      <alignment horizontal="centerContinuous" vertical="center"/>
    </xf>
    <xf numFmtId="0" fontId="6" fillId="2" borderId="96" xfId="0" applyFont="1" applyFill="1" applyBorder="1" applyAlignment="1">
      <alignment horizontal="centerContinuous" vertical="center"/>
    </xf>
    <xf numFmtId="0" fontId="0" fillId="0" borderId="52" xfId="0" applyBorder="1">
      <alignment vertical="center"/>
    </xf>
    <xf numFmtId="0" fontId="0" fillId="0" borderId="0" xfId="0" applyBorder="1">
      <alignment vertical="center"/>
    </xf>
    <xf numFmtId="179" fontId="0" fillId="0" borderId="15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181" fontId="0" fillId="0" borderId="14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79" fontId="0" fillId="0" borderId="97" xfId="0" applyNumberFormat="1" applyFill="1" applyBorder="1" applyAlignment="1">
      <alignment horizontal="center" vertical="center"/>
    </xf>
    <xf numFmtId="181" fontId="0" fillId="0" borderId="18" xfId="0" applyNumberFormat="1" applyFill="1" applyBorder="1" applyAlignment="1">
      <alignment horizontal="center" vertical="center"/>
    </xf>
    <xf numFmtId="179" fontId="0" fillId="0" borderId="21" xfId="0" applyNumberFormat="1" applyFill="1" applyBorder="1" applyAlignment="1">
      <alignment horizontal="center" vertical="center"/>
    </xf>
    <xf numFmtId="181" fontId="0" fillId="0" borderId="19" xfId="0" applyNumberFormat="1" applyFill="1" applyBorder="1" applyAlignment="1">
      <alignment horizontal="center" vertical="center"/>
    </xf>
    <xf numFmtId="181" fontId="0" fillId="0" borderId="20" xfId="0" applyNumberFormat="1" applyFill="1" applyBorder="1" applyAlignment="1">
      <alignment horizontal="center" vertical="center"/>
    </xf>
    <xf numFmtId="181" fontId="0" fillId="0" borderId="63" xfId="0" applyNumberFormat="1" applyFill="1" applyBorder="1" applyAlignment="1">
      <alignment horizontal="center" vertical="center"/>
    </xf>
    <xf numFmtId="179" fontId="0" fillId="0" borderId="88" xfId="0" applyNumberFormat="1" applyFill="1" applyBorder="1" applyAlignment="1">
      <alignment horizontal="center" vertical="center"/>
    </xf>
    <xf numFmtId="181" fontId="0" fillId="0" borderId="24" xfId="0" applyNumberForma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0" fillId="0" borderId="26" xfId="0" applyNumberFormat="1" applyFill="1" applyBorder="1" applyAlignment="1">
      <alignment horizontal="center" vertical="center"/>
    </xf>
    <xf numFmtId="181" fontId="0" fillId="0" borderId="69" xfId="0" applyNumberFormat="1" applyFill="1" applyBorder="1" applyAlignment="1">
      <alignment horizontal="center" vertical="center"/>
    </xf>
    <xf numFmtId="179" fontId="0" fillId="0" borderId="98" xfId="0" applyNumberFormat="1" applyFill="1" applyBorder="1" applyAlignment="1">
      <alignment horizontal="center" vertical="center"/>
    </xf>
    <xf numFmtId="181" fontId="0" fillId="0" borderId="30" xfId="0" applyNumberFormat="1" applyFill="1" applyBorder="1" applyAlignment="1">
      <alignment horizontal="center"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181" fontId="0" fillId="0" borderId="99" xfId="0" applyNumberFormat="1" applyBorder="1">
      <alignment vertical="center"/>
    </xf>
    <xf numFmtId="180" fontId="6" fillId="0" borderId="99" xfId="0" applyNumberFormat="1" applyFont="1" applyBorder="1" applyAlignment="1">
      <alignment horizontal="center" vertical="center"/>
    </xf>
    <xf numFmtId="0" fontId="0" fillId="0" borderId="102" xfId="0" applyBorder="1">
      <alignment vertical="center"/>
    </xf>
    <xf numFmtId="180" fontId="6" fillId="0" borderId="103" xfId="0" applyNumberFormat="1" applyFont="1" applyBorder="1" applyAlignment="1">
      <alignment horizontal="center"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179" fontId="0" fillId="0" borderId="107" xfId="0" applyNumberFormat="1" applyFill="1" applyBorder="1" applyAlignment="1">
      <alignment horizontal="center" vertical="center"/>
    </xf>
    <xf numFmtId="181" fontId="0" fillId="0" borderId="106" xfId="0" applyNumberFormat="1" applyFill="1" applyBorder="1" applyAlignment="1">
      <alignment horizontal="center" vertical="center"/>
    </xf>
    <xf numFmtId="181" fontId="0" fillId="0" borderId="108" xfId="0" applyNumberFormat="1" applyFill="1" applyBorder="1" applyAlignment="1">
      <alignment horizontal="center" vertical="center"/>
    </xf>
    <xf numFmtId="179" fontId="0" fillId="0" borderId="109" xfId="0" applyNumberFormat="1" applyFill="1" applyBorder="1" applyAlignment="1">
      <alignment horizontal="center" vertical="center"/>
    </xf>
    <xf numFmtId="181" fontId="0" fillId="0" borderId="110" xfId="0" applyNumberFormat="1" applyFill="1" applyBorder="1" applyAlignment="1">
      <alignment horizontal="center" vertical="center"/>
    </xf>
    <xf numFmtId="181" fontId="0" fillId="0" borderId="111" xfId="0" applyNumberFormat="1" applyFill="1" applyBorder="1" applyAlignment="1">
      <alignment horizontal="center" vertical="center"/>
    </xf>
    <xf numFmtId="178" fontId="0" fillId="0" borderId="110" xfId="0" quotePrefix="1" applyNumberFormat="1" applyBorder="1" applyAlignment="1">
      <alignment horizontal="right"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6" fillId="2" borderId="56" xfId="0" applyFont="1" applyFill="1" applyBorder="1" applyAlignment="1">
      <alignment horizontal="centerContinuous" vertical="center"/>
    </xf>
    <xf numFmtId="0" fontId="6" fillId="2" borderId="115" xfId="0" applyFont="1" applyFill="1" applyBorder="1" applyAlignment="1">
      <alignment horizontal="centerContinuous" vertical="center"/>
    </xf>
    <xf numFmtId="178" fontId="0" fillId="0" borderId="116" xfId="0" quotePrefix="1" applyNumberFormat="1" applyBorder="1" applyAlignment="1">
      <alignment horizontal="right" vertical="center"/>
    </xf>
    <xf numFmtId="178" fontId="0" fillId="0" borderId="87" xfId="0" quotePrefix="1" applyNumberFormat="1" applyBorder="1" applyAlignment="1">
      <alignment horizontal="right" vertical="center"/>
    </xf>
    <xf numFmtId="178" fontId="0" fillId="0" borderId="117" xfId="0" quotePrefix="1" applyNumberFormat="1" applyBorder="1" applyAlignment="1">
      <alignment horizontal="right" vertical="center"/>
    </xf>
    <xf numFmtId="178" fontId="0" fillId="0" borderId="118" xfId="0" quotePrefix="1" applyNumberFormat="1" applyBorder="1" applyAlignment="1">
      <alignment horizontal="right" vertical="center"/>
    </xf>
    <xf numFmtId="178" fontId="0" fillId="0" borderId="56" xfId="0" quotePrefix="1" applyNumberFormat="1" applyBorder="1" applyAlignment="1">
      <alignment horizontal="right" vertical="center"/>
    </xf>
    <xf numFmtId="0" fontId="6" fillId="2" borderId="67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0" fillId="0" borderId="55" xfId="0" applyFont="1" applyBorder="1">
      <alignment vertical="center"/>
    </xf>
    <xf numFmtId="0" fontId="10" fillId="0" borderId="88" xfId="0" applyFont="1" applyBorder="1">
      <alignment vertical="center"/>
    </xf>
    <xf numFmtId="0" fontId="10" fillId="0" borderId="90" xfId="0" applyFont="1" applyBorder="1">
      <alignment vertical="center"/>
    </xf>
    <xf numFmtId="0" fontId="10" fillId="0" borderId="43" xfId="0" applyFont="1" applyBorder="1">
      <alignment vertical="center"/>
    </xf>
    <xf numFmtId="9" fontId="6" fillId="2" borderId="8" xfId="1" applyFont="1" applyFill="1" applyBorder="1" applyAlignment="1">
      <alignment horizontal="centerContinuous" vertical="center"/>
    </xf>
    <xf numFmtId="0" fontId="0" fillId="0" borderId="106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9" fontId="15" fillId="0" borderId="17" xfId="0" applyNumberFormat="1" applyFont="1" applyFill="1" applyBorder="1" applyAlignment="1">
      <alignment horizontal="center" vertical="center"/>
    </xf>
    <xf numFmtId="179" fontId="15" fillId="0" borderId="5" xfId="0" applyNumberFormat="1" applyFont="1" applyFill="1" applyBorder="1" applyAlignment="1">
      <alignment horizontal="center" vertical="center"/>
    </xf>
    <xf numFmtId="179" fontId="15" fillId="0" borderId="23" xfId="0" applyNumberFormat="1" applyFont="1" applyFill="1" applyBorder="1" applyAlignment="1">
      <alignment horizontal="center" vertical="center"/>
    </xf>
    <xf numFmtId="179" fontId="16" fillId="0" borderId="22" xfId="0" applyNumberFormat="1" applyFont="1" applyFill="1" applyBorder="1" applyAlignment="1">
      <alignment horizontal="center" vertical="center"/>
    </xf>
    <xf numFmtId="179" fontId="16" fillId="0" borderId="34" xfId="0" applyNumberFormat="1" applyFont="1" applyFill="1" applyBorder="1" applyAlignment="1">
      <alignment horizontal="center" vertical="center"/>
    </xf>
    <xf numFmtId="179" fontId="16" fillId="0" borderId="28" xfId="0" applyNumberFormat="1" applyFont="1" applyFill="1" applyBorder="1" applyAlignment="1">
      <alignment horizontal="center" vertical="center"/>
    </xf>
    <xf numFmtId="179" fontId="16" fillId="0" borderId="86" xfId="0" applyNumberFormat="1" applyFont="1" applyFill="1" applyBorder="1" applyAlignment="1">
      <alignment horizontal="center" vertical="center"/>
    </xf>
    <xf numFmtId="176" fontId="6" fillId="2" borderId="96" xfId="0" applyNumberFormat="1" applyFont="1" applyFill="1" applyBorder="1" applyAlignment="1">
      <alignment horizontal="centerContinuous" vertical="center"/>
    </xf>
    <xf numFmtId="179" fontId="0" fillId="0" borderId="55" xfId="0" applyNumberForma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Continuous" vertical="center"/>
    </xf>
    <xf numFmtId="179" fontId="0" fillId="0" borderId="120" xfId="0" applyNumberForma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2" borderId="72" xfId="0" applyFont="1" applyFill="1" applyBorder="1" applyAlignment="1">
      <alignment horizontal="centerContinuous" vertical="center"/>
    </xf>
    <xf numFmtId="0" fontId="6" fillId="2" borderId="36" xfId="0" applyFont="1" applyFill="1" applyBorder="1" applyAlignment="1">
      <alignment horizontal="centerContinuous" vertical="center"/>
    </xf>
    <xf numFmtId="0" fontId="6" fillId="2" borderId="73" xfId="0" applyFont="1" applyFill="1" applyBorder="1" applyAlignment="1">
      <alignment horizontal="centerContinuous" vertical="center"/>
    </xf>
    <xf numFmtId="0" fontId="6" fillId="2" borderId="74" xfId="0" applyFont="1" applyFill="1" applyBorder="1" applyAlignment="1">
      <alignment horizontal="centerContinuous" vertical="center"/>
    </xf>
    <xf numFmtId="0" fontId="6" fillId="2" borderId="37" xfId="0" applyFont="1" applyFill="1" applyBorder="1" applyAlignment="1">
      <alignment horizontal="centerContinuous" vertical="center"/>
    </xf>
    <xf numFmtId="178" fontId="4" fillId="0" borderId="116" xfId="0" quotePrefix="1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61" xfId="0" applyFont="1" applyBorder="1">
      <alignment vertical="center"/>
    </xf>
    <xf numFmtId="0" fontId="4" fillId="0" borderId="79" xfId="0" applyFont="1" applyBorder="1">
      <alignment vertical="center"/>
    </xf>
    <xf numFmtId="0" fontId="4" fillId="0" borderId="119" xfId="0" applyFont="1" applyBorder="1">
      <alignment vertical="center"/>
    </xf>
    <xf numFmtId="0" fontId="4" fillId="0" borderId="80" xfId="0" applyFont="1" applyBorder="1">
      <alignment vertical="center"/>
    </xf>
    <xf numFmtId="178" fontId="4" fillId="0" borderId="87" xfId="0" quotePrefix="1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81" xfId="0" applyFont="1" applyBorder="1">
      <alignment vertical="center"/>
    </xf>
    <xf numFmtId="0" fontId="4" fillId="0" borderId="88" xfId="0" applyFont="1" applyBorder="1">
      <alignment vertical="center"/>
    </xf>
    <xf numFmtId="0" fontId="4" fillId="0" borderId="64" xfId="0" applyFont="1" applyBorder="1">
      <alignment vertical="center"/>
    </xf>
    <xf numFmtId="178" fontId="4" fillId="0" borderId="117" xfId="0" quotePrefix="1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69" xfId="0" applyFont="1" applyBorder="1">
      <alignment vertical="center"/>
    </xf>
    <xf numFmtId="0" fontId="4" fillId="0" borderId="82" xfId="0" applyFont="1" applyBorder="1">
      <alignment vertical="center"/>
    </xf>
    <xf numFmtId="0" fontId="4" fillId="0" borderId="98" xfId="0" applyFont="1" applyBorder="1">
      <alignment vertical="center"/>
    </xf>
    <xf numFmtId="0" fontId="4" fillId="0" borderId="70" xfId="0" applyFont="1" applyBorder="1">
      <alignment vertical="center"/>
    </xf>
    <xf numFmtId="178" fontId="4" fillId="0" borderId="56" xfId="0" quotePrefix="1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7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7" xfId="0" applyFont="1" applyBorder="1">
      <alignment vertical="center"/>
    </xf>
    <xf numFmtId="178" fontId="4" fillId="0" borderId="118" xfId="0" quotePrefix="1" applyNumberFormat="1" applyFont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5" xfId="0" applyFont="1" applyBorder="1">
      <alignment vertical="center"/>
    </xf>
    <xf numFmtId="0" fontId="4" fillId="0" borderId="84" xfId="0" applyFont="1" applyBorder="1">
      <alignment vertical="center"/>
    </xf>
    <xf numFmtId="0" fontId="4" fillId="0" borderId="120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83" xfId="0" applyFont="1" applyBorder="1">
      <alignment vertical="center"/>
    </xf>
    <xf numFmtId="0" fontId="4" fillId="0" borderId="97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69" xfId="0" applyFont="1" applyFill="1" applyBorder="1">
      <alignment vertical="center"/>
    </xf>
    <xf numFmtId="0" fontId="4" fillId="0" borderId="61" xfId="0" applyFont="1" applyFill="1" applyBorder="1">
      <alignment vertical="center"/>
    </xf>
    <xf numFmtId="0" fontId="4" fillId="0" borderId="63" xfId="0" applyFont="1" applyFill="1" applyBorder="1">
      <alignment vertical="center"/>
    </xf>
    <xf numFmtId="0" fontId="4" fillId="0" borderId="65" xfId="0" applyFont="1" applyFill="1" applyBorder="1">
      <alignment vertical="center"/>
    </xf>
    <xf numFmtId="0" fontId="6" fillId="2" borderId="17" xfId="0" applyFont="1" applyFill="1" applyBorder="1" applyAlignment="1">
      <alignment horizontal="centerContinuous" vertical="center" wrapText="1"/>
    </xf>
    <xf numFmtId="0" fontId="6" fillId="2" borderId="97" xfId="0" applyFont="1" applyFill="1" applyBorder="1" applyAlignment="1">
      <alignment horizontal="centerContinuous" vertical="center"/>
    </xf>
    <xf numFmtId="0" fontId="6" fillId="2" borderId="62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0" fontId="6" fillId="2" borderId="8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40" fontId="6" fillId="2" borderId="59" xfId="0" applyNumberFormat="1" applyFont="1" applyFill="1" applyBorder="1" applyAlignment="1">
      <alignment horizontal="center" vertical="center"/>
    </xf>
    <xf numFmtId="0" fontId="6" fillId="2" borderId="96" xfId="0" applyFont="1" applyFill="1" applyBorder="1">
      <alignment vertical="center"/>
    </xf>
    <xf numFmtId="0" fontId="6" fillId="2" borderId="60" xfId="0" applyFont="1" applyFill="1" applyBorder="1">
      <alignment vertical="center"/>
    </xf>
    <xf numFmtId="0" fontId="4" fillId="0" borderId="7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>
      <alignment vertical="center"/>
    </xf>
    <xf numFmtId="0" fontId="6" fillId="0" borderId="16" xfId="0" applyFont="1" applyFill="1" applyBorder="1" applyAlignment="1">
      <alignment horizontal="center" vertical="center"/>
    </xf>
    <xf numFmtId="40" fontId="6" fillId="0" borderId="1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0" fontId="6" fillId="0" borderId="61" xfId="0" applyNumberFormat="1" applyFont="1" applyFill="1" applyBorder="1" applyAlignment="1">
      <alignment horizontal="center" vertical="center"/>
    </xf>
    <xf numFmtId="0" fontId="6" fillId="0" borderId="97" xfId="0" applyFont="1" applyFill="1" applyBorder="1">
      <alignment vertical="center"/>
    </xf>
    <xf numFmtId="0" fontId="6" fillId="0" borderId="62" xfId="0" applyFont="1" applyFill="1" applyBorder="1">
      <alignment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1" xfId="0" applyFont="1" applyFill="1" applyBorder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40" fontId="4" fillId="0" borderId="63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indent="1"/>
    </xf>
    <xf numFmtId="0" fontId="4" fillId="0" borderId="33" xfId="0" applyFont="1" applyFill="1" applyBorder="1">
      <alignment vertical="center"/>
    </xf>
    <xf numFmtId="0" fontId="4" fillId="0" borderId="34" xfId="0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0" fontId="4" fillId="0" borderId="65" xfId="0" applyNumberFormat="1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0" fontId="6" fillId="0" borderId="67" xfId="0" applyNumberFormat="1" applyFont="1" applyFill="1" applyBorder="1" applyAlignment="1">
      <alignment horizontal="center" vertical="center"/>
    </xf>
    <xf numFmtId="0" fontId="6" fillId="0" borderId="55" xfId="0" applyFont="1" applyFill="1" applyBorder="1">
      <alignment vertical="center"/>
    </xf>
    <xf numFmtId="0" fontId="6" fillId="0" borderId="57" xfId="0" applyFont="1" applyFill="1" applyBorder="1">
      <alignment vertical="center"/>
    </xf>
    <xf numFmtId="0" fontId="15" fillId="0" borderId="19" xfId="0" applyFont="1" applyFill="1" applyBorder="1" applyAlignment="1">
      <alignment horizontal="left" vertical="center" indent="1"/>
    </xf>
    <xf numFmtId="0" fontId="15" fillId="0" borderId="21" xfId="0" applyFont="1" applyFill="1" applyBorder="1">
      <alignment vertical="center"/>
    </xf>
    <xf numFmtId="40" fontId="15" fillId="0" borderId="63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indent="1"/>
    </xf>
    <xf numFmtId="0" fontId="15" fillId="0" borderId="27" xfId="0" applyFont="1" applyFill="1" applyBorder="1">
      <alignment vertical="center"/>
    </xf>
    <xf numFmtId="40" fontId="15" fillId="0" borderId="65" xfId="0" applyNumberFormat="1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indent="1"/>
    </xf>
    <xf numFmtId="0" fontId="4" fillId="0" borderId="27" xfId="0" applyFont="1" applyFill="1" applyBorder="1">
      <alignment vertical="center"/>
    </xf>
    <xf numFmtId="176" fontId="4" fillId="0" borderId="29" xfId="0" applyNumberFormat="1" applyFont="1" applyFill="1" applyBorder="1" applyAlignment="1">
      <alignment horizontal="center" vertical="center"/>
    </xf>
    <xf numFmtId="40" fontId="4" fillId="0" borderId="6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3" xfId="0" applyFont="1" applyFill="1" applyBorder="1">
      <alignment vertical="center"/>
    </xf>
    <xf numFmtId="0" fontId="19" fillId="0" borderId="19" xfId="0" applyFont="1" applyFill="1" applyBorder="1" applyAlignment="1">
      <alignment horizontal="left" vertical="center" indent="1"/>
    </xf>
    <xf numFmtId="0" fontId="19" fillId="0" borderId="21" xfId="0" applyFont="1" applyFill="1" applyBorder="1">
      <alignment vertical="center"/>
    </xf>
    <xf numFmtId="40" fontId="16" fillId="0" borderId="63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indent="1"/>
    </xf>
    <xf numFmtId="0" fontId="19" fillId="0" borderId="27" xfId="0" applyFont="1" applyFill="1" applyBorder="1">
      <alignment vertical="center"/>
    </xf>
    <xf numFmtId="40" fontId="16" fillId="0" borderId="69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indent="1"/>
    </xf>
    <xf numFmtId="0" fontId="19" fillId="0" borderId="33" xfId="0" applyFont="1" applyFill="1" applyBorder="1">
      <alignment vertical="center"/>
    </xf>
    <xf numFmtId="40" fontId="16" fillId="0" borderId="65" xfId="0" applyNumberFormat="1" applyFont="1" applyFill="1" applyBorder="1" applyAlignment="1">
      <alignment horizontal="center" vertical="center"/>
    </xf>
    <xf numFmtId="0" fontId="19" fillId="0" borderId="19" xfId="0" applyFont="1" applyFill="1" applyBorder="1">
      <alignment vertical="center"/>
    </xf>
    <xf numFmtId="0" fontId="20" fillId="0" borderId="19" xfId="0" applyFont="1" applyFill="1" applyBorder="1" applyAlignment="1">
      <alignment horizontal="left" vertical="center" indent="1"/>
    </xf>
    <xf numFmtId="0" fontId="20" fillId="0" borderId="21" xfId="0" applyFont="1" applyFill="1" applyBorder="1">
      <alignment vertical="center"/>
    </xf>
    <xf numFmtId="0" fontId="20" fillId="0" borderId="25" xfId="0" applyFont="1" applyFill="1" applyBorder="1" applyAlignment="1">
      <alignment horizontal="left" vertical="center" indent="1"/>
    </xf>
    <xf numFmtId="0" fontId="20" fillId="0" borderId="27" xfId="0" applyFont="1" applyFill="1" applyBorder="1">
      <alignment vertical="center"/>
    </xf>
    <xf numFmtId="0" fontId="21" fillId="0" borderId="0" xfId="0" applyFont="1">
      <alignment vertical="center"/>
    </xf>
    <xf numFmtId="179" fontId="0" fillId="3" borderId="23" xfId="0" applyNumberFormat="1" applyFill="1" applyBorder="1" applyAlignment="1">
      <alignment horizontal="center" vertical="center"/>
    </xf>
    <xf numFmtId="179" fontId="0" fillId="3" borderId="35" xfId="0" applyNumberFormat="1" applyFill="1" applyBorder="1" applyAlignment="1">
      <alignment horizontal="center" vertical="center"/>
    </xf>
    <xf numFmtId="179" fontId="0" fillId="3" borderId="29" xfId="0" applyNumberFormat="1" applyFill="1" applyBorder="1" applyAlignment="1">
      <alignment horizontal="center" vertical="center"/>
    </xf>
    <xf numFmtId="40" fontId="4" fillId="4" borderId="20" xfId="0" applyNumberFormat="1" applyFont="1" applyFill="1" applyBorder="1" applyAlignment="1">
      <alignment horizontal="center" vertical="center"/>
    </xf>
    <xf numFmtId="40" fontId="4" fillId="4" borderId="32" xfId="0" applyNumberFormat="1" applyFont="1" applyFill="1" applyBorder="1" applyAlignment="1">
      <alignment horizontal="center" vertical="center"/>
    </xf>
    <xf numFmtId="40" fontId="4" fillId="4" borderId="26" xfId="0" applyNumberFormat="1" applyFont="1" applyFill="1" applyBorder="1" applyAlignment="1">
      <alignment horizontal="center" vertical="center"/>
    </xf>
    <xf numFmtId="0" fontId="10" fillId="4" borderId="0" xfId="0" applyFont="1" applyFill="1">
      <alignment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9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16" xfId="0" applyFont="1" applyFill="1" applyBorder="1" applyAlignment="1">
      <alignment horizontal="center" vertical="center" wrapText="1"/>
    </xf>
    <xf numFmtId="0" fontId="6" fillId="2" borderId="12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4">
    <cellStyle name="백분율" xfId="1" builtinId="5"/>
    <cellStyle name="백분율 2" xfId="2"/>
    <cellStyle name="표준" xfId="0" builtinId="0"/>
    <cellStyle name="표준 2" xfId="3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45236;%20&#47928;&#49436;\&#47588;&#51649;%20&#54260;&#45908;\&#51064;&#49324;\&#51064;&#49324;&#54217;&#44032;\2010&#45380;%20&#54217;&#44032;\&#44208;&#44284;_&#54616;&#48152;&#44592;\&#51064;&#49324;%20&#54217;&#44032;%20&#50577;&#49885;(&#49688;&#52636;&#48512;&#5085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owner\Local%20Settings\Temporary%20Internet%20Files\Content.IE5\OL67G9EN\&#51064;&#49324;%20&#54217;&#44032;%20&#50577;&#49885;(&#45824;&#54364;&#51060;&#49324;%20&#49324;&#5085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하향1차(팀장급)"/>
      <sheetName val="하향2차(팀원)"/>
      <sheetName val="추천서"/>
      <sheetName val="하향2차(팀원) (지원)"/>
      <sheetName val="하향2차(영업)"/>
      <sheetName val="MACY"/>
    </sheetNames>
    <sheetDataSet>
      <sheetData sheetId="0">
        <row r="6">
          <cell r="C6">
            <v>5</v>
          </cell>
          <cell r="D6">
            <v>4</v>
          </cell>
          <cell r="E6">
            <v>3</v>
          </cell>
          <cell r="F6">
            <v>2</v>
          </cell>
          <cell r="G6">
            <v>1</v>
          </cell>
        </row>
      </sheetData>
      <sheetData sheetId="1"/>
      <sheetData sheetId="2" refreshError="1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하향1차(부서장급)"/>
      <sheetName val="하향2차(팀장)"/>
    </sheetNames>
    <sheetDataSet>
      <sheetData sheetId="0">
        <row r="6">
          <cell r="C6">
            <v>5</v>
          </cell>
          <cell r="D6">
            <v>4</v>
          </cell>
          <cell r="E6">
            <v>3</v>
          </cell>
          <cell r="F6">
            <v>2</v>
          </cell>
          <cell r="G6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showGridLines="0" tabSelected="1" workbookViewId="0">
      <pane xSplit="2" ySplit="6" topLeftCell="C7" activePane="bottomRight" state="frozen"/>
      <selection activeCell="G16" sqref="G16"/>
      <selection pane="topRight" activeCell="G16" sqref="G16"/>
      <selection pane="bottomLeft" activeCell="G16" sqref="G16"/>
      <selection pane="bottomRight" activeCell="G7" sqref="G7"/>
    </sheetView>
  </sheetViews>
  <sheetFormatPr defaultRowHeight="13.5"/>
  <cols>
    <col min="1" max="1" width="10.375" style="61" customWidth="1"/>
    <col min="2" max="2" width="13" style="61" customWidth="1"/>
    <col min="3" max="8" width="9.25" style="61" customWidth="1"/>
    <col min="9" max="9" width="3.875" style="62" customWidth="1"/>
    <col min="10" max="15" width="9.25" style="61" customWidth="1"/>
    <col min="16" max="16384" width="9" style="61"/>
  </cols>
  <sheetData>
    <row r="1" spans="1:15" ht="24.75">
      <c r="A1" s="218" t="s">
        <v>135</v>
      </c>
      <c r="G1" s="371"/>
      <c r="I1" s="364" t="s">
        <v>137</v>
      </c>
    </row>
    <row r="2" spans="1:15" s="1" customFormat="1" ht="16.5">
      <c r="A2" s="239"/>
      <c r="G2" s="364" t="s">
        <v>132</v>
      </c>
      <c r="I2" s="364" t="s">
        <v>136</v>
      </c>
    </row>
    <row r="3" spans="1:15" s="219" customFormat="1" ht="18">
      <c r="A3" s="238" t="s">
        <v>86</v>
      </c>
      <c r="G3" s="364" t="s">
        <v>133</v>
      </c>
      <c r="I3" s="364" t="s">
        <v>134</v>
      </c>
    </row>
    <row r="4" spans="1:15" s="219" customFormat="1" ht="16.5">
      <c r="A4" s="303" t="s">
        <v>44</v>
      </c>
      <c r="C4" s="245" t="s">
        <v>45</v>
      </c>
      <c r="D4" s="246"/>
      <c r="E4" s="246"/>
      <c r="F4" s="246"/>
      <c r="G4" s="246"/>
      <c r="H4" s="247"/>
      <c r="I4" s="241"/>
      <c r="J4" s="246" t="s">
        <v>46</v>
      </c>
      <c r="K4" s="246"/>
      <c r="L4" s="248"/>
      <c r="M4" s="246"/>
      <c r="N4" s="246"/>
      <c r="O4" s="249"/>
    </row>
    <row r="5" spans="1:15" s="1" customFormat="1" ht="33" customHeight="1">
      <c r="A5" s="372" t="s">
        <v>47</v>
      </c>
      <c r="B5" s="373"/>
      <c r="C5" s="374" t="s">
        <v>48</v>
      </c>
      <c r="D5" s="375"/>
      <c r="E5" s="290" t="s">
        <v>49</v>
      </c>
      <c r="F5" s="376" t="s">
        <v>50</v>
      </c>
      <c r="G5" s="377"/>
      <c r="H5" s="291" t="s">
        <v>51</v>
      </c>
      <c r="I5" s="240"/>
      <c r="J5" s="374" t="s">
        <v>48</v>
      </c>
      <c r="K5" s="375"/>
      <c r="L5" s="290" t="s">
        <v>49</v>
      </c>
      <c r="M5" s="376" t="s">
        <v>50</v>
      </c>
      <c r="N5" s="377"/>
      <c r="O5" s="292" t="s">
        <v>51</v>
      </c>
    </row>
    <row r="6" spans="1:15" s="1" customFormat="1" ht="17.25" thickBot="1">
      <c r="A6" s="237" t="s">
        <v>7</v>
      </c>
      <c r="B6" s="293" t="s">
        <v>52</v>
      </c>
      <c r="C6" s="294" t="s">
        <v>11</v>
      </c>
      <c r="D6" s="295">
        <f>AVERAGE(D8:D10,D12:D16,D18:D22,D24:D27,D29:D36,D38:D44,D46:D61,D63:D67,D69:D72,D74:D77)</f>
        <v>57.950819672131146</v>
      </c>
      <c r="E6" s="296">
        <f>AVERAGE(E8:E10,E12:E16,E18:E22,E24:E27,E29:E36,E38:E44,E46:E61,E63:E67,E69:E72,E74:E77)</f>
        <v>57.950819672131161</v>
      </c>
      <c r="F6" s="237" t="s">
        <v>11</v>
      </c>
      <c r="G6" s="297">
        <f>STDEVP(E8:E10,E12:E16,E18:E22,E24:E27,E29:E36,E38:E44,E46:E61,E63:E67,E69:E72,E74:E77)</f>
        <v>23.105567877569452</v>
      </c>
      <c r="H6" s="298"/>
      <c r="I6" s="243"/>
      <c r="J6" s="294" t="s">
        <v>11</v>
      </c>
      <c r="K6" s="295">
        <f>AVERAGE(K8:K10,K12:K16,K18:K22,K24:K27,K29:K36,K38:K44,K46:K61,K63:K67,K69:K72,K74:K77)</f>
        <v>57.950819672131146</v>
      </c>
      <c r="L6" s="296">
        <f>AVERAGE(L8:L10,L12:L16,L18:L22,L24:L27,L29:L36,L38:L44,L46:L61,L63:L67,L69:L72,L74:L77)</f>
        <v>57.950819672131161</v>
      </c>
      <c r="M6" s="237" t="s">
        <v>11</v>
      </c>
      <c r="N6" s="297">
        <f>STDEVP(L8:L10,L12:L16,L18:L22,L24:L27,L29:L36,L38:L44,L46:L61,L63:L67,L69:L72,L74:L77)</f>
        <v>23.105567877569452</v>
      </c>
      <c r="O6" s="299"/>
    </row>
    <row r="7" spans="1:15" s="1" customFormat="1" ht="17.25" thickTop="1">
      <c r="A7" s="304" t="s">
        <v>62</v>
      </c>
      <c r="B7" s="305"/>
      <c r="C7" s="306"/>
      <c r="D7" s="307">
        <f>AVERAGE(D8:D10)</f>
        <v>50</v>
      </c>
      <c r="E7" s="308">
        <f>STDEVP(E8:E10)</f>
        <v>28.389987674552575</v>
      </c>
      <c r="F7" s="309"/>
      <c r="G7" s="310">
        <f>STDEVP(G8:G10)</f>
        <v>23.10556787756947</v>
      </c>
      <c r="H7" s="311"/>
      <c r="I7" s="240"/>
      <c r="J7" s="306"/>
      <c r="K7" s="307">
        <f>AVERAGE(K8:K10)</f>
        <v>50</v>
      </c>
      <c r="L7" s="308">
        <f>STDEVP(L8:L10)</f>
        <v>28.389987674552575</v>
      </c>
      <c r="M7" s="309"/>
      <c r="N7" s="310">
        <f>STDEVP(N8:N10)</f>
        <v>23.10556787756947</v>
      </c>
      <c r="O7" s="312"/>
    </row>
    <row r="8" spans="1:15" s="1" customFormat="1" ht="16.5">
      <c r="A8" s="313" t="s">
        <v>53</v>
      </c>
      <c r="B8" s="314" t="s">
        <v>56</v>
      </c>
      <c r="C8" s="27" t="str">
        <f t="shared" ref="C8:C10" si="0">IF(D8=0,"-",IF(D8&gt;=91,"S",IF(D8&gt;=71,"A",IF(D8&gt;=51,"B",IF(D8&gt;=31,"C","D")))))</f>
        <v>D</v>
      </c>
      <c r="D8" s="368">
        <v>20</v>
      </c>
      <c r="E8" s="315">
        <f t="shared" ref="E8:E10" si="1">(D$6/D$7)*D8</f>
        <v>23.180327868852459</v>
      </c>
      <c r="F8" s="258" t="str">
        <f>IF(G8=0,"-",IF(G8&gt;=91,"S",IF(G8&gt;=71,"A",IF(G8&gt;=51,"B",IF(G8&gt;=31,"C","D")))))</f>
        <v>D</v>
      </c>
      <c r="G8" s="316">
        <f t="shared" ref="G8:G10" si="2">D$6+(E8-D$6)*G$6/E$7</f>
        <v>29.652393913487717</v>
      </c>
      <c r="H8" s="317" t="str">
        <f t="shared" ref="H8:H53" si="3">IF(F8=C8,"","변동")</f>
        <v/>
      </c>
      <c r="I8" s="240"/>
      <c r="J8" s="27" t="str">
        <f>IF(K8=0,"-",IF(K8&gt;=91,"S",IF(K8&gt;=71,"A",IF(K8&gt;=51,"B",IF(K8&gt;=31,"C","D")))))</f>
        <v>D</v>
      </c>
      <c r="K8" s="368">
        <v>20</v>
      </c>
      <c r="L8" s="315">
        <f t="shared" ref="L8:L10" si="4">(K$6/K$7)*K8</f>
        <v>23.180327868852459</v>
      </c>
      <c r="M8" s="258" t="str">
        <f>IF(N8=0,"-",IF(N8&gt;=91,"S",IF(N8&gt;=71,"A",IF(N8&gt;=51,"B",IF(N8&gt;=31,"C","D")))))</f>
        <v>D</v>
      </c>
      <c r="N8" s="316">
        <f t="shared" ref="N8:N10" si="5">K$6+(L8-K$6)*N$6/L$7</f>
        <v>29.652393913487717</v>
      </c>
      <c r="O8" s="318" t="str">
        <f t="shared" ref="O8:O53" si="6">IF(M8=J8,"","변동")</f>
        <v/>
      </c>
    </row>
    <row r="9" spans="1:15" s="1" customFormat="1" ht="16.5">
      <c r="A9" s="313" t="s">
        <v>53</v>
      </c>
      <c r="B9" s="314" t="s">
        <v>59</v>
      </c>
      <c r="C9" s="27" t="str">
        <f t="shared" si="0"/>
        <v>C</v>
      </c>
      <c r="D9" s="368">
        <v>50</v>
      </c>
      <c r="E9" s="315">
        <f t="shared" si="1"/>
        <v>57.950819672131146</v>
      </c>
      <c r="F9" s="258" t="str">
        <f t="shared" ref="F9:F10" si="7">IF(G9=0,"-",IF(G9&gt;=91,"S",IF(G9&gt;=71,"A",IF(G9&gt;=51,"B",IF(G9&gt;=31,"C","D")))))</f>
        <v>B</v>
      </c>
      <c r="G9" s="316">
        <f t="shared" si="2"/>
        <v>57.950819672131146</v>
      </c>
      <c r="H9" s="317" t="str">
        <f t="shared" si="3"/>
        <v>변동</v>
      </c>
      <c r="I9" s="240"/>
      <c r="J9" s="27" t="str">
        <f t="shared" ref="J9:J16" si="8">IF(K9=0,"-",IF(K9&gt;=91,"S",IF(K9&gt;=71,"A",IF(K9&gt;=51,"B",IF(K9&gt;=31,"C","D")))))</f>
        <v>C</v>
      </c>
      <c r="K9" s="368">
        <v>50</v>
      </c>
      <c r="L9" s="315">
        <f t="shared" si="4"/>
        <v>57.950819672131146</v>
      </c>
      <c r="M9" s="258" t="str">
        <f t="shared" ref="M9:M10" si="9">IF(N9=0,"-",IF(N9&gt;=91,"S",IF(N9&gt;=71,"A",IF(N9&gt;=51,"B",IF(N9&gt;=31,"C","D")))))</f>
        <v>B</v>
      </c>
      <c r="N9" s="316">
        <f t="shared" si="5"/>
        <v>57.950819672131146</v>
      </c>
      <c r="O9" s="318" t="str">
        <f t="shared" si="6"/>
        <v>변동</v>
      </c>
    </row>
    <row r="10" spans="1:15" s="1" customFormat="1" ht="16.5">
      <c r="A10" s="319" t="s">
        <v>53</v>
      </c>
      <c r="B10" s="320" t="s">
        <v>19</v>
      </c>
      <c r="C10" s="321" t="str">
        <f t="shared" si="0"/>
        <v>A</v>
      </c>
      <c r="D10" s="369">
        <v>80</v>
      </c>
      <c r="E10" s="322">
        <f t="shared" si="1"/>
        <v>92.721311475409834</v>
      </c>
      <c r="F10" s="323" t="str">
        <f t="shared" si="7"/>
        <v>A</v>
      </c>
      <c r="G10" s="324">
        <f t="shared" si="2"/>
        <v>86.249245430774579</v>
      </c>
      <c r="H10" s="325" t="str">
        <f t="shared" si="3"/>
        <v/>
      </c>
      <c r="I10" s="240"/>
      <c r="J10" s="321" t="str">
        <f t="shared" si="8"/>
        <v>A</v>
      </c>
      <c r="K10" s="369">
        <v>80</v>
      </c>
      <c r="L10" s="322">
        <f t="shared" si="4"/>
        <v>92.721311475409834</v>
      </c>
      <c r="M10" s="323" t="str">
        <f t="shared" si="9"/>
        <v>A</v>
      </c>
      <c r="N10" s="324">
        <f t="shared" si="5"/>
        <v>86.249245430774579</v>
      </c>
      <c r="O10" s="326" t="str">
        <f t="shared" si="6"/>
        <v/>
      </c>
    </row>
    <row r="11" spans="1:15" s="1" customFormat="1" ht="16.5">
      <c r="A11" s="327" t="s">
        <v>63</v>
      </c>
      <c r="B11" s="328"/>
      <c r="C11" s="329"/>
      <c r="D11" s="330">
        <f>AVERAGE(D12:D16)</f>
        <v>60</v>
      </c>
      <c r="E11" s="331">
        <f>STDEVP(E12:E16)</f>
        <v>22.024700151505211</v>
      </c>
      <c r="F11" s="332"/>
      <c r="G11" s="333">
        <f>STDEVP(G12:G16)</f>
        <v>23.105567877569463</v>
      </c>
      <c r="H11" s="334"/>
      <c r="I11" s="242"/>
      <c r="J11" s="329"/>
      <c r="K11" s="330">
        <f>AVERAGE(K12:K16)</f>
        <v>60</v>
      </c>
      <c r="L11" s="331">
        <f>STDEVP(L12:L16)</f>
        <v>22.024700151505211</v>
      </c>
      <c r="M11" s="332"/>
      <c r="N11" s="333">
        <f>STDEVP(N12:N16)</f>
        <v>23.105567877569463</v>
      </c>
      <c r="O11" s="335"/>
    </row>
    <row r="12" spans="1:15" s="1" customFormat="1" ht="16.5">
      <c r="A12" s="336" t="s">
        <v>15</v>
      </c>
      <c r="B12" s="337" t="s">
        <v>58</v>
      </c>
      <c r="C12" s="27" t="str">
        <f t="shared" ref="C12:C16" si="10">IF(D12=0,"-",IF(D12&gt;=91,"S",IF(D12&gt;=71,"A",IF(D12&gt;=51,"B",IF(D12&gt;=31,"C","D")))))</f>
        <v>D</v>
      </c>
      <c r="D12" s="368">
        <v>30</v>
      </c>
      <c r="E12" s="315">
        <f>(D$6/D$11)*D12</f>
        <v>28.975409836065573</v>
      </c>
      <c r="F12" s="258" t="str">
        <f t="shared" ref="F12:F14" si="11">IF(G12=0,"-",IF(G12&gt;=91,"S",IF(G12&gt;=71,"A",IF(G12&gt;=51,"B",IF(G12&gt;=31,"C","D")))))</f>
        <v>D</v>
      </c>
      <c r="G12" s="338">
        <f>D$6+(E12-D$6)*G$6/E$11</f>
        <v>27.553434275633379</v>
      </c>
      <c r="H12" s="317" t="str">
        <f t="shared" si="3"/>
        <v/>
      </c>
      <c r="I12" s="240"/>
      <c r="J12" s="27" t="str">
        <f t="shared" si="8"/>
        <v>D</v>
      </c>
      <c r="K12" s="368">
        <v>30</v>
      </c>
      <c r="L12" s="315">
        <f>(K$6/K$11)*K12</f>
        <v>28.975409836065573</v>
      </c>
      <c r="M12" s="258" t="str">
        <f t="shared" ref="M12:M14" si="12">IF(N12=0,"-",IF(N12&gt;=91,"S",IF(N12&gt;=71,"A",IF(N12&gt;=51,"B",IF(N12&gt;=31,"C","D")))))</f>
        <v>D</v>
      </c>
      <c r="N12" s="338">
        <f>K$6+(L12-K$6)*N$6/L$11</f>
        <v>27.553434275633379</v>
      </c>
      <c r="O12" s="318" t="str">
        <f t="shared" si="6"/>
        <v/>
      </c>
    </row>
    <row r="13" spans="1:15" s="1" customFormat="1" ht="16.5">
      <c r="A13" s="336" t="s">
        <v>54</v>
      </c>
      <c r="B13" s="337" t="s">
        <v>70</v>
      </c>
      <c r="C13" s="27" t="str">
        <f t="shared" si="10"/>
        <v>C</v>
      </c>
      <c r="D13" s="368">
        <v>40</v>
      </c>
      <c r="E13" s="315">
        <f t="shared" ref="E13:E16" si="13">(D$6/D$11)*D13</f>
        <v>38.633879781420767</v>
      </c>
      <c r="F13" s="258" t="str">
        <f t="shared" si="11"/>
        <v>C</v>
      </c>
      <c r="G13" s="338">
        <f t="shared" ref="G13:G16" si="14">D$6+(E13-D$6)*G$6/E$11</f>
        <v>37.685896074465973</v>
      </c>
      <c r="H13" s="317" t="str">
        <f t="shared" si="3"/>
        <v/>
      </c>
      <c r="I13" s="240"/>
      <c r="J13" s="27" t="str">
        <f t="shared" si="8"/>
        <v>C</v>
      </c>
      <c r="K13" s="368">
        <v>40</v>
      </c>
      <c r="L13" s="315">
        <f t="shared" ref="L13:L16" si="15">(K$6/K$11)*K13</f>
        <v>38.633879781420767</v>
      </c>
      <c r="M13" s="258" t="str">
        <f t="shared" si="12"/>
        <v>C</v>
      </c>
      <c r="N13" s="338">
        <f t="shared" ref="N13:N16" si="16">K$6+(L13-K$6)*N$6/L$11</f>
        <v>37.685896074465973</v>
      </c>
      <c r="O13" s="318" t="str">
        <f t="shared" si="6"/>
        <v/>
      </c>
    </row>
    <row r="14" spans="1:15" s="1" customFormat="1" ht="16.5">
      <c r="A14" s="336" t="s">
        <v>54</v>
      </c>
      <c r="B14" s="337" t="s">
        <v>71</v>
      </c>
      <c r="C14" s="27" t="str">
        <f t="shared" si="10"/>
        <v>B</v>
      </c>
      <c r="D14" s="368">
        <v>60</v>
      </c>
      <c r="E14" s="315">
        <f t="shared" si="13"/>
        <v>57.950819672131146</v>
      </c>
      <c r="F14" s="258" t="str">
        <f t="shared" si="11"/>
        <v>B</v>
      </c>
      <c r="G14" s="338">
        <f t="shared" si="14"/>
        <v>57.950819672131146</v>
      </c>
      <c r="H14" s="317" t="str">
        <f t="shared" si="3"/>
        <v/>
      </c>
      <c r="I14" s="240"/>
      <c r="J14" s="27" t="str">
        <f t="shared" si="8"/>
        <v>B</v>
      </c>
      <c r="K14" s="368">
        <v>60</v>
      </c>
      <c r="L14" s="315">
        <f t="shared" si="15"/>
        <v>57.950819672131146</v>
      </c>
      <c r="M14" s="258" t="str">
        <f t="shared" si="12"/>
        <v>B</v>
      </c>
      <c r="N14" s="338">
        <f t="shared" si="16"/>
        <v>57.950819672131146</v>
      </c>
      <c r="O14" s="318" t="str">
        <f t="shared" si="6"/>
        <v/>
      </c>
    </row>
    <row r="15" spans="1:15" s="1" customFormat="1" ht="16.5">
      <c r="A15" s="336" t="s">
        <v>54</v>
      </c>
      <c r="B15" s="337" t="s">
        <v>72</v>
      </c>
      <c r="C15" s="27" t="str">
        <f t="shared" si="10"/>
        <v>A</v>
      </c>
      <c r="D15" s="368">
        <v>80</v>
      </c>
      <c r="E15" s="315">
        <f t="shared" si="13"/>
        <v>77.267759562841533</v>
      </c>
      <c r="F15" s="258" t="str">
        <f>IF(G15=0,"-",IF(G15&gt;=91,"S",IF(G15&gt;=71,"A",IF(G15&gt;=51,"B",IF(G15&gt;=31,"C","D")))))</f>
        <v>A</v>
      </c>
      <c r="G15" s="338">
        <f t="shared" si="14"/>
        <v>78.21574326979632</v>
      </c>
      <c r="H15" s="317" t="str">
        <f>IF(F15=C15,"","변동")</f>
        <v/>
      </c>
      <c r="I15" s="240"/>
      <c r="J15" s="27" t="str">
        <f>IF(K15=0,"-",IF(K15&gt;=91,"S",IF(K15&gt;=71,"A",IF(K15&gt;=51,"B",IF(K15&gt;=31,"C","D")))))</f>
        <v>A</v>
      </c>
      <c r="K15" s="368">
        <v>80</v>
      </c>
      <c r="L15" s="315">
        <f t="shared" si="15"/>
        <v>77.267759562841533</v>
      </c>
      <c r="M15" s="258" t="str">
        <f>IF(N15=0,"-",IF(N15&gt;=91,"S",IF(N15&gt;=71,"A",IF(N15&gt;=51,"B",IF(N15&gt;=31,"C","D")))))</f>
        <v>A</v>
      </c>
      <c r="N15" s="338">
        <f t="shared" si="16"/>
        <v>78.21574326979632</v>
      </c>
      <c r="O15" s="318" t="str">
        <f>IF(M15=J15,"","변동")</f>
        <v/>
      </c>
    </row>
    <row r="16" spans="1:15" s="1" customFormat="1" ht="16.5">
      <c r="A16" s="339" t="s">
        <v>73</v>
      </c>
      <c r="B16" s="340" t="s">
        <v>74</v>
      </c>
      <c r="C16" s="46" t="str">
        <f t="shared" si="10"/>
        <v>A</v>
      </c>
      <c r="D16" s="370">
        <v>90</v>
      </c>
      <c r="E16" s="322">
        <f t="shared" si="13"/>
        <v>86.926229508196727</v>
      </c>
      <c r="F16" s="323" t="str">
        <f t="shared" ref="F16" si="17">IF(G16=0,"-",IF(G16&gt;=91,"S",IF(G16&gt;=71,"A",IF(G16&gt;=51,"B",IF(G16&gt;=31,"C","D")))))</f>
        <v>A</v>
      </c>
      <c r="G16" s="341">
        <f t="shared" si="14"/>
        <v>88.348205068628914</v>
      </c>
      <c r="H16" s="342" t="str">
        <f t="shared" si="3"/>
        <v/>
      </c>
      <c r="I16" s="300"/>
      <c r="J16" s="321" t="str">
        <f t="shared" si="8"/>
        <v>A</v>
      </c>
      <c r="K16" s="370">
        <v>90</v>
      </c>
      <c r="L16" s="322">
        <f t="shared" si="15"/>
        <v>86.926229508196727</v>
      </c>
      <c r="M16" s="323" t="str">
        <f t="shared" ref="M16" si="18">IF(N16=0,"-",IF(N16&gt;=91,"S",IF(N16&gt;=71,"A",IF(N16&gt;=51,"B",IF(N16&gt;=31,"C","D")))))</f>
        <v>A</v>
      </c>
      <c r="N16" s="341">
        <f t="shared" si="16"/>
        <v>88.348205068628914</v>
      </c>
      <c r="O16" s="326" t="str">
        <f t="shared" si="6"/>
        <v/>
      </c>
    </row>
    <row r="17" spans="1:15" s="1" customFormat="1" ht="16.5">
      <c r="A17" s="327" t="s">
        <v>87</v>
      </c>
      <c r="B17" s="328"/>
      <c r="C17" s="329"/>
      <c r="D17" s="330">
        <f>AVERAGE(D18:D22)</f>
        <v>54</v>
      </c>
      <c r="E17" s="331">
        <f>STDEVP(E18:E22)</f>
        <v>25.934163640957387</v>
      </c>
      <c r="F17" s="332"/>
      <c r="G17" s="333">
        <f>STDEVP(G18:G22)</f>
        <v>23.105567877569463</v>
      </c>
      <c r="H17" s="335" t="str">
        <f t="shared" si="3"/>
        <v/>
      </c>
      <c r="I17" s="301"/>
      <c r="J17" s="329"/>
      <c r="K17" s="330">
        <f>AVERAGE(K18:K22)</f>
        <v>54</v>
      </c>
      <c r="L17" s="331">
        <f>STDEVP(L18:L22)</f>
        <v>25.934163640957387</v>
      </c>
      <c r="M17" s="332"/>
      <c r="N17" s="333">
        <f>STDEVP(N18:N22)</f>
        <v>23.105567877569463</v>
      </c>
      <c r="O17" s="335" t="str">
        <f t="shared" si="6"/>
        <v/>
      </c>
    </row>
    <row r="18" spans="1:15" s="1" customFormat="1" ht="16.5">
      <c r="A18" s="313" t="s">
        <v>88</v>
      </c>
      <c r="B18" s="314" t="s">
        <v>89</v>
      </c>
      <c r="C18" s="27" t="str">
        <f t="shared" ref="C18:C22" si="19">IF(D18=0,"-",IF(D18&gt;=91,"S",IF(D18&gt;=71,"A",IF(D18&gt;=51,"B",IF(D18&gt;=31,"C","D")))))</f>
        <v>D</v>
      </c>
      <c r="D18" s="368">
        <v>20</v>
      </c>
      <c r="E18" s="315">
        <f>(D$6/D$17)*D18</f>
        <v>21.463266545233758</v>
      </c>
      <c r="F18" s="258" t="str">
        <f t="shared" ref="F18:F22" si="20">IF(G18=0,"-",IF(G18&gt;=91,"S",IF(G18&gt;=71,"A",IF(G18&gt;=51,"B",IF(G18&gt;=31,"C","D")))))</f>
        <v>D</v>
      </c>
      <c r="G18" s="316">
        <f>D$6+(E18-D$6)*G$6/E$17</f>
        <v>25.442902812668216</v>
      </c>
      <c r="H18" s="318" t="str">
        <f t="shared" si="3"/>
        <v/>
      </c>
      <c r="I18" s="240"/>
      <c r="J18" s="27" t="str">
        <f t="shared" ref="J18:J22" si="21">IF(K18=0,"-",IF(K18&gt;=91,"S",IF(K18&gt;=71,"A",IF(K18&gt;=51,"B",IF(K18&gt;=31,"C","D")))))</f>
        <v>D</v>
      </c>
      <c r="K18" s="368">
        <v>20</v>
      </c>
      <c r="L18" s="315">
        <f>(K$6/K$17)*K18</f>
        <v>21.463266545233758</v>
      </c>
      <c r="M18" s="258" t="str">
        <f t="shared" ref="M18:M22" si="22">IF(N18=0,"-",IF(N18&gt;=91,"S",IF(N18&gt;=71,"A",IF(N18&gt;=51,"B",IF(N18&gt;=31,"C","D")))))</f>
        <v>D</v>
      </c>
      <c r="N18" s="316">
        <f>K$6+(L18-K$6)*N$6/L$17</f>
        <v>25.442902812668216</v>
      </c>
      <c r="O18" s="318" t="str">
        <f t="shared" si="6"/>
        <v/>
      </c>
    </row>
    <row r="19" spans="1:15" s="1" customFormat="1" ht="16.5">
      <c r="A19" s="313" t="s">
        <v>88</v>
      </c>
      <c r="B19" s="314" t="s">
        <v>90</v>
      </c>
      <c r="C19" s="27" t="str">
        <f t="shared" si="19"/>
        <v>C</v>
      </c>
      <c r="D19" s="368">
        <v>40</v>
      </c>
      <c r="E19" s="315">
        <f t="shared" ref="E19:E22" si="23">(D$6/D$17)*D19</f>
        <v>42.926533090467515</v>
      </c>
      <c r="F19" s="258" t="str">
        <f t="shared" si="20"/>
        <v>C</v>
      </c>
      <c r="G19" s="316">
        <f>D$6+(E19-D$6)*G$6/E$17</f>
        <v>44.565206847646408</v>
      </c>
      <c r="H19" s="318" t="str">
        <f t="shared" ref="H19:H20" si="24">IF(F19=C19,"","변동")</f>
        <v/>
      </c>
      <c r="I19" s="240"/>
      <c r="J19" s="27" t="str">
        <f t="shared" ref="J19:J20" si="25">IF(K19=0,"-",IF(K19&gt;=91,"S",IF(K19&gt;=71,"A",IF(K19&gt;=51,"B",IF(K19&gt;=31,"C","D")))))</f>
        <v>C</v>
      </c>
      <c r="K19" s="368">
        <v>40</v>
      </c>
      <c r="L19" s="315">
        <f t="shared" ref="L19:L22" si="26">(K$6/K$17)*K19</f>
        <v>42.926533090467515</v>
      </c>
      <c r="M19" s="258" t="str">
        <f t="shared" si="22"/>
        <v>C</v>
      </c>
      <c r="N19" s="316">
        <f>K$6+(L19-K$6)*N$6/L$17</f>
        <v>44.565206847646408</v>
      </c>
      <c r="O19" s="318" t="str">
        <f t="shared" ref="O19:O20" si="27">IF(M19=J19,"","변동")</f>
        <v/>
      </c>
    </row>
    <row r="20" spans="1:15" s="1" customFormat="1" ht="16.5">
      <c r="A20" s="313" t="s">
        <v>88</v>
      </c>
      <c r="B20" s="314" t="s">
        <v>91</v>
      </c>
      <c r="C20" s="27" t="str">
        <f t="shared" si="19"/>
        <v>C</v>
      </c>
      <c r="D20" s="368">
        <v>50</v>
      </c>
      <c r="E20" s="315">
        <f t="shared" si="23"/>
        <v>53.658166363084391</v>
      </c>
      <c r="F20" s="258" t="str">
        <f t="shared" si="20"/>
        <v>B</v>
      </c>
      <c r="G20" s="316">
        <f>D$6+(E20-D$6)*G$6/E$17</f>
        <v>54.126358865135501</v>
      </c>
      <c r="H20" s="318" t="str">
        <f t="shared" si="24"/>
        <v>변동</v>
      </c>
      <c r="I20" s="240"/>
      <c r="J20" s="27" t="str">
        <f t="shared" si="25"/>
        <v>C</v>
      </c>
      <c r="K20" s="368">
        <v>50</v>
      </c>
      <c r="L20" s="315">
        <f t="shared" si="26"/>
        <v>53.658166363084391</v>
      </c>
      <c r="M20" s="258" t="str">
        <f t="shared" si="22"/>
        <v>B</v>
      </c>
      <c r="N20" s="316">
        <f>K$6+(L20-K$6)*N$6/L$17</f>
        <v>54.126358865135501</v>
      </c>
      <c r="O20" s="318" t="str">
        <f t="shared" si="27"/>
        <v>변동</v>
      </c>
    </row>
    <row r="21" spans="1:15" s="1" customFormat="1" ht="16.5">
      <c r="A21" s="313" t="s">
        <v>88</v>
      </c>
      <c r="B21" s="314" t="s">
        <v>91</v>
      </c>
      <c r="C21" s="27" t="str">
        <f t="shared" si="19"/>
        <v>B</v>
      </c>
      <c r="D21" s="368">
        <v>70</v>
      </c>
      <c r="E21" s="315">
        <f t="shared" si="23"/>
        <v>75.121432908318155</v>
      </c>
      <c r="F21" s="258" t="str">
        <f t="shared" si="20"/>
        <v>A</v>
      </c>
      <c r="G21" s="316">
        <f>D$6+(E21-D$6)*G$6/E$17</f>
        <v>73.2486629001137</v>
      </c>
      <c r="H21" s="318" t="str">
        <f t="shared" si="3"/>
        <v>변동</v>
      </c>
      <c r="I21" s="240"/>
      <c r="J21" s="27" t="str">
        <f t="shared" si="21"/>
        <v>B</v>
      </c>
      <c r="K21" s="368">
        <v>70</v>
      </c>
      <c r="L21" s="315">
        <f t="shared" si="26"/>
        <v>75.121432908318155</v>
      </c>
      <c r="M21" s="258" t="str">
        <f t="shared" si="22"/>
        <v>A</v>
      </c>
      <c r="N21" s="316">
        <f>K$6+(L21-K$6)*N$6/L$17</f>
        <v>73.2486629001137</v>
      </c>
      <c r="O21" s="318" t="str">
        <f t="shared" si="6"/>
        <v>변동</v>
      </c>
    </row>
    <row r="22" spans="1:15" s="1" customFormat="1" ht="16.5">
      <c r="A22" s="343" t="s">
        <v>88</v>
      </c>
      <c r="B22" s="344" t="s">
        <v>91</v>
      </c>
      <c r="C22" s="46" t="str">
        <f t="shared" si="19"/>
        <v>A</v>
      </c>
      <c r="D22" s="370">
        <v>90</v>
      </c>
      <c r="E22" s="345">
        <f t="shared" si="23"/>
        <v>96.584699453551906</v>
      </c>
      <c r="F22" s="265" t="str">
        <f t="shared" si="20"/>
        <v>S</v>
      </c>
      <c r="G22" s="346">
        <f>D$6+(E22-D$6)*G$6/E$17</f>
        <v>92.3709669350919</v>
      </c>
      <c r="H22" s="347" t="str">
        <f t="shared" si="3"/>
        <v>변동</v>
      </c>
      <c r="I22" s="240"/>
      <c r="J22" s="46" t="str">
        <f t="shared" si="21"/>
        <v>A</v>
      </c>
      <c r="K22" s="370">
        <v>90</v>
      </c>
      <c r="L22" s="345">
        <f t="shared" si="26"/>
        <v>96.584699453551906</v>
      </c>
      <c r="M22" s="265" t="str">
        <f t="shared" si="22"/>
        <v>S</v>
      </c>
      <c r="N22" s="346">
        <f>K$6+(L22-K$6)*N$6/L$17</f>
        <v>92.3709669350919</v>
      </c>
      <c r="O22" s="347" t="str">
        <f t="shared" si="6"/>
        <v>변동</v>
      </c>
    </row>
    <row r="23" spans="1:15" s="1" customFormat="1" ht="16.5">
      <c r="A23" s="348" t="s">
        <v>92</v>
      </c>
      <c r="B23" s="349"/>
      <c r="C23" s="329"/>
      <c r="D23" s="330">
        <f>AVERAGE(D24:D27)</f>
        <v>65</v>
      </c>
      <c r="E23" s="331">
        <f>STDEVP(E24:E27)</f>
        <v>9.9678440106705644</v>
      </c>
      <c r="F23" s="332"/>
      <c r="G23" s="333">
        <f>STDEVP(G24:G27)</f>
        <v>23.105567877569442</v>
      </c>
      <c r="H23" s="335" t="str">
        <f t="shared" ref="H23:H27" si="28">IF(F23=C23,"","변동")</f>
        <v/>
      </c>
      <c r="I23" s="302"/>
      <c r="J23" s="329"/>
      <c r="K23" s="330">
        <f>AVERAGE(K24:K27)</f>
        <v>65</v>
      </c>
      <c r="L23" s="331">
        <f>STDEVP(L24:L27)</f>
        <v>9.9678440106705644</v>
      </c>
      <c r="M23" s="332"/>
      <c r="N23" s="333">
        <f>STDEVP(N24:N27)</f>
        <v>23.105567877569442</v>
      </c>
      <c r="O23" s="335" t="str">
        <f t="shared" ref="O23:O27" si="29">IF(M23=J23,"","변동")</f>
        <v/>
      </c>
    </row>
    <row r="24" spans="1:15" s="1" customFormat="1" ht="16.5">
      <c r="A24" s="350" t="s">
        <v>88</v>
      </c>
      <c r="B24" s="351" t="s">
        <v>90</v>
      </c>
      <c r="C24" s="27" t="str">
        <f t="shared" ref="C24:C27" si="30">IF(D24=0,"-",IF(D24&gt;=91,"S",IF(D24&gt;=71,"A",IF(D24&gt;=51,"B",IF(D24&gt;=31,"C","D")))))</f>
        <v>C</v>
      </c>
      <c r="D24" s="368">
        <v>50</v>
      </c>
      <c r="E24" s="315">
        <f>(D$6/D$23)*D24</f>
        <v>44.57755359394703</v>
      </c>
      <c r="F24" s="258" t="str">
        <f t="shared" ref="F24:F27" si="31">IF(G24=0,"-",IF(G24&gt;=91,"S",IF(G24&gt;=71,"A",IF(G24&gt;=51,"B",IF(G24&gt;=31,"C","D")))))</f>
        <v>D</v>
      </c>
      <c r="G24" s="352">
        <f>D$6+(E24-D$6)*G$6/E$23</f>
        <v>26.951447412342638</v>
      </c>
      <c r="H24" s="318" t="str">
        <f t="shared" si="28"/>
        <v>변동</v>
      </c>
      <c r="I24" s="240"/>
      <c r="J24" s="27" t="str">
        <f t="shared" ref="J24:J27" si="32">IF(K24=0,"-",IF(K24&gt;=91,"S",IF(K24&gt;=71,"A",IF(K24&gt;=51,"B",IF(K24&gt;=31,"C","D")))))</f>
        <v>C</v>
      </c>
      <c r="K24" s="368">
        <v>50</v>
      </c>
      <c r="L24" s="315">
        <f>(K$6/K$23)*K24</f>
        <v>44.57755359394703</v>
      </c>
      <c r="M24" s="258" t="str">
        <f t="shared" ref="M24:M27" si="33">IF(N24=0,"-",IF(N24&gt;=91,"S",IF(N24&gt;=71,"A",IF(N24&gt;=51,"B",IF(N24&gt;=31,"C","D")))))</f>
        <v>D</v>
      </c>
      <c r="N24" s="352">
        <f>K$6+(L24-K$6)*N$6/L$23</f>
        <v>26.951447412342638</v>
      </c>
      <c r="O24" s="318" t="str">
        <f t="shared" si="29"/>
        <v>변동</v>
      </c>
    </row>
    <row r="25" spans="1:15" s="1" customFormat="1" ht="16.5">
      <c r="A25" s="350" t="s">
        <v>88</v>
      </c>
      <c r="B25" s="351" t="s">
        <v>91</v>
      </c>
      <c r="C25" s="27" t="str">
        <f t="shared" si="30"/>
        <v>B</v>
      </c>
      <c r="D25" s="368">
        <v>60</v>
      </c>
      <c r="E25" s="315">
        <f t="shared" ref="E25:E27" si="34">(D$6/D$23)*D25</f>
        <v>53.493064312736443</v>
      </c>
      <c r="F25" s="258" t="str">
        <f t="shared" si="31"/>
        <v>C</v>
      </c>
      <c r="G25" s="352">
        <f t="shared" ref="G25:G27" si="35">D$6+(E25-D$6)*G$6/E$23</f>
        <v>47.617695585534982</v>
      </c>
      <c r="H25" s="318" t="str">
        <f t="shared" si="28"/>
        <v>변동</v>
      </c>
      <c r="I25" s="240"/>
      <c r="J25" s="27" t="str">
        <f t="shared" si="32"/>
        <v>B</v>
      </c>
      <c r="K25" s="368">
        <v>60</v>
      </c>
      <c r="L25" s="315">
        <f t="shared" ref="L25:L27" si="36">(K$6/K$23)*K25</f>
        <v>53.493064312736443</v>
      </c>
      <c r="M25" s="258" t="str">
        <f t="shared" si="33"/>
        <v>C</v>
      </c>
      <c r="N25" s="352">
        <f t="shared" ref="N25:N27" si="37">K$6+(L25-K$6)*N$6/L$23</f>
        <v>47.617695585534982</v>
      </c>
      <c r="O25" s="318" t="str">
        <f t="shared" si="29"/>
        <v>변동</v>
      </c>
    </row>
    <row r="26" spans="1:15" s="1" customFormat="1" ht="16.5">
      <c r="A26" s="350" t="s">
        <v>88</v>
      </c>
      <c r="B26" s="351" t="s">
        <v>91</v>
      </c>
      <c r="C26" s="27" t="str">
        <f t="shared" si="30"/>
        <v>B</v>
      </c>
      <c r="D26" s="368">
        <v>70</v>
      </c>
      <c r="E26" s="315">
        <f t="shared" si="34"/>
        <v>62.408575031525849</v>
      </c>
      <c r="F26" s="258" t="str">
        <f t="shared" si="31"/>
        <v>B</v>
      </c>
      <c r="G26" s="352">
        <f t="shared" si="35"/>
        <v>68.283943758727304</v>
      </c>
      <c r="H26" s="318" t="str">
        <f t="shared" si="28"/>
        <v/>
      </c>
      <c r="I26" s="240"/>
      <c r="J26" s="27" t="str">
        <f t="shared" si="32"/>
        <v>B</v>
      </c>
      <c r="K26" s="368">
        <v>70</v>
      </c>
      <c r="L26" s="315">
        <f t="shared" si="36"/>
        <v>62.408575031525849</v>
      </c>
      <c r="M26" s="258" t="str">
        <f t="shared" si="33"/>
        <v>B</v>
      </c>
      <c r="N26" s="352">
        <f t="shared" si="37"/>
        <v>68.283943758727304</v>
      </c>
      <c r="O26" s="318" t="str">
        <f t="shared" si="29"/>
        <v/>
      </c>
    </row>
    <row r="27" spans="1:15" s="1" customFormat="1" ht="16.5">
      <c r="A27" s="353" t="s">
        <v>88</v>
      </c>
      <c r="B27" s="354" t="s">
        <v>91</v>
      </c>
      <c r="C27" s="46" t="str">
        <f t="shared" si="30"/>
        <v>A</v>
      </c>
      <c r="D27" s="370">
        <v>80</v>
      </c>
      <c r="E27" s="345">
        <f t="shared" si="34"/>
        <v>71.324085750315248</v>
      </c>
      <c r="F27" s="265" t="str">
        <f t="shared" si="31"/>
        <v>A</v>
      </c>
      <c r="G27" s="355">
        <f t="shared" si="35"/>
        <v>88.950191931919619</v>
      </c>
      <c r="H27" s="347" t="str">
        <f t="shared" si="28"/>
        <v/>
      </c>
      <c r="I27" s="300"/>
      <c r="J27" s="46" t="str">
        <f t="shared" si="32"/>
        <v>A</v>
      </c>
      <c r="K27" s="370">
        <v>80</v>
      </c>
      <c r="L27" s="345">
        <f t="shared" si="36"/>
        <v>71.324085750315248</v>
      </c>
      <c r="M27" s="265" t="str">
        <f t="shared" si="33"/>
        <v>A</v>
      </c>
      <c r="N27" s="355">
        <f t="shared" si="37"/>
        <v>88.950191931919619</v>
      </c>
      <c r="O27" s="347" t="str">
        <f t="shared" si="29"/>
        <v/>
      </c>
    </row>
    <row r="28" spans="1:15" s="1" customFormat="1" ht="16.5">
      <c r="A28" s="327" t="s">
        <v>93</v>
      </c>
      <c r="B28" s="328"/>
      <c r="C28" s="329"/>
      <c r="D28" s="330">
        <f>AVERAGE(D29:D36)</f>
        <v>47.5</v>
      </c>
      <c r="E28" s="331">
        <f>STDEVP(E29:E36)</f>
        <v>32.134198461030572</v>
      </c>
      <c r="F28" s="332"/>
      <c r="G28" s="333">
        <f>STDEVP(G29:G36)</f>
        <v>23.10556787756947</v>
      </c>
      <c r="H28" s="335" t="str">
        <f t="shared" si="3"/>
        <v/>
      </c>
      <c r="I28" s="301"/>
      <c r="J28" s="329"/>
      <c r="K28" s="330">
        <f>AVERAGE(K29:K36)</f>
        <v>47.5</v>
      </c>
      <c r="L28" s="331">
        <f>STDEVP(L29:L36)</f>
        <v>32.134198461030572</v>
      </c>
      <c r="M28" s="332"/>
      <c r="N28" s="333">
        <f>STDEVP(N29:N36)</f>
        <v>23.10556787756947</v>
      </c>
      <c r="O28" s="335" t="str">
        <f t="shared" si="6"/>
        <v/>
      </c>
    </row>
    <row r="29" spans="1:15" s="1" customFormat="1" ht="16.5">
      <c r="A29" s="313" t="s">
        <v>73</v>
      </c>
      <c r="B29" s="320" t="s">
        <v>94</v>
      </c>
      <c r="C29" s="27" t="str">
        <f t="shared" ref="C29:C36" si="38">IF(D29=0,"-",IF(D29&gt;=91,"S",IF(D29&gt;=71,"A",IF(D29&gt;=51,"B",IF(D29&gt;=31,"C","D")))))</f>
        <v>D</v>
      </c>
      <c r="D29" s="368">
        <v>10</v>
      </c>
      <c r="E29" s="315">
        <f>(D$6/D$28)*D29</f>
        <v>12.200172562553925</v>
      </c>
      <c r="F29" s="258" t="str">
        <f t="shared" ref="F29:F36" si="39">IF(G29=0,"-",IF(G29&gt;=91,"S",IF(G29&gt;=71,"A",IF(G29&gt;=51,"B",IF(G29&gt;=31,"C","D")))))</f>
        <v>D</v>
      </c>
      <c r="G29" s="316">
        <f t="shared" ref="G29:G36" si="40">D$6+(E29-D$6)*G$6/E$28</f>
        <v>25.054567926035432</v>
      </c>
      <c r="H29" s="318" t="str">
        <f t="shared" si="3"/>
        <v/>
      </c>
      <c r="I29" s="240"/>
      <c r="J29" s="27" t="str">
        <f t="shared" ref="J29:J32" si="41">IF(K29=0,"-",IF(K29&gt;=91,"S",IF(K29&gt;=71,"A",IF(K29&gt;=51,"B",IF(K29&gt;=31,"C","D")))))</f>
        <v>D</v>
      </c>
      <c r="K29" s="368">
        <v>10</v>
      </c>
      <c r="L29" s="315">
        <f>(K$6/K$28)*K29</f>
        <v>12.200172562553925</v>
      </c>
      <c r="M29" s="258" t="str">
        <f t="shared" ref="M29:M36" si="42">IF(N29=0,"-",IF(N29&gt;=91,"S",IF(N29&gt;=71,"A",IF(N29&gt;=51,"B",IF(N29&gt;=31,"C","D")))))</f>
        <v>D</v>
      </c>
      <c r="N29" s="316">
        <f t="shared" ref="N29:N36" si="43">K$6+(L29-K$6)*N$6/L$28</f>
        <v>25.054567926035432</v>
      </c>
      <c r="O29" s="318" t="str">
        <f t="shared" si="6"/>
        <v/>
      </c>
    </row>
    <row r="30" spans="1:15" s="1" customFormat="1" ht="16.5">
      <c r="A30" s="319" t="s">
        <v>24</v>
      </c>
      <c r="B30" s="320" t="s">
        <v>67</v>
      </c>
      <c r="C30" s="321" t="str">
        <f t="shared" si="38"/>
        <v>D</v>
      </c>
      <c r="D30" s="369">
        <v>20</v>
      </c>
      <c r="E30" s="322">
        <f t="shared" ref="E30:E36" si="44">(D$6/D$28)*D30</f>
        <v>24.400345125107851</v>
      </c>
      <c r="F30" s="323" t="str">
        <f t="shared" si="39"/>
        <v>C</v>
      </c>
      <c r="G30" s="324">
        <f t="shared" si="40"/>
        <v>33.826901724994286</v>
      </c>
      <c r="H30" s="326" t="str">
        <f t="shared" si="3"/>
        <v>변동</v>
      </c>
      <c r="I30" s="240"/>
      <c r="J30" s="321" t="str">
        <f t="shared" si="41"/>
        <v>D</v>
      </c>
      <c r="K30" s="369">
        <v>20</v>
      </c>
      <c r="L30" s="322">
        <f t="shared" ref="L30:L36" si="45">(K$6/K$28)*K30</f>
        <v>24.400345125107851</v>
      </c>
      <c r="M30" s="323" t="str">
        <f t="shared" si="42"/>
        <v>C</v>
      </c>
      <c r="N30" s="324">
        <f t="shared" si="43"/>
        <v>33.826901724994286</v>
      </c>
      <c r="O30" s="326" t="str">
        <f t="shared" si="6"/>
        <v>변동</v>
      </c>
    </row>
    <row r="31" spans="1:15" s="1" customFormat="1" ht="16.5">
      <c r="A31" s="319" t="s">
        <v>68</v>
      </c>
      <c r="B31" s="320" t="s">
        <v>67</v>
      </c>
      <c r="C31" s="321" t="str">
        <f t="shared" ref="C31" si="46">IF(D31=0,"-",IF(D31&gt;=91,"S",IF(D31&gt;=71,"A",IF(D31&gt;=51,"B",IF(D31&gt;=31,"C","D")))))</f>
        <v>D</v>
      </c>
      <c r="D31" s="369">
        <v>30</v>
      </c>
      <c r="E31" s="322">
        <f t="shared" si="44"/>
        <v>36.600517687661778</v>
      </c>
      <c r="F31" s="323" t="str">
        <f t="shared" ref="F31" si="47">IF(G31=0,"-",IF(G31&gt;=91,"S",IF(G31&gt;=71,"A",IF(G31&gt;=51,"B",IF(G31&gt;=31,"C","D")))))</f>
        <v>C</v>
      </c>
      <c r="G31" s="324">
        <f t="shared" si="40"/>
        <v>42.599235523953148</v>
      </c>
      <c r="H31" s="326"/>
      <c r="I31" s="240"/>
      <c r="J31" s="321" t="str">
        <f t="shared" ref="J31" si="48">IF(K31=0,"-",IF(K31&gt;=91,"S",IF(K31&gt;=71,"A",IF(K31&gt;=51,"B",IF(K31&gt;=31,"C","D")))))</f>
        <v>D</v>
      </c>
      <c r="K31" s="369">
        <v>30</v>
      </c>
      <c r="L31" s="322">
        <f t="shared" si="45"/>
        <v>36.600517687661778</v>
      </c>
      <c r="M31" s="323" t="str">
        <f t="shared" si="42"/>
        <v>C</v>
      </c>
      <c r="N31" s="324">
        <f t="shared" si="43"/>
        <v>42.599235523953148</v>
      </c>
      <c r="O31" s="326" t="str">
        <f t="shared" ref="O31" si="49">IF(M31=J31,"","변동")</f>
        <v>변동</v>
      </c>
    </row>
    <row r="32" spans="1:15" s="1" customFormat="1" ht="16.5">
      <c r="A32" s="319" t="s">
        <v>68</v>
      </c>
      <c r="B32" s="320" t="s">
        <v>69</v>
      </c>
      <c r="C32" s="321" t="str">
        <f t="shared" si="38"/>
        <v>C</v>
      </c>
      <c r="D32" s="369">
        <v>40</v>
      </c>
      <c r="E32" s="322">
        <f t="shared" si="44"/>
        <v>48.800690250215702</v>
      </c>
      <c r="F32" s="323" t="str">
        <f t="shared" si="39"/>
        <v>B</v>
      </c>
      <c r="G32" s="324">
        <f t="shared" si="40"/>
        <v>51.371569322912002</v>
      </c>
      <c r="H32" s="326"/>
      <c r="I32" s="240"/>
      <c r="J32" s="321" t="str">
        <f t="shared" si="41"/>
        <v>C</v>
      </c>
      <c r="K32" s="369">
        <v>40</v>
      </c>
      <c r="L32" s="322">
        <f t="shared" si="45"/>
        <v>48.800690250215702</v>
      </c>
      <c r="M32" s="323" t="str">
        <f t="shared" si="42"/>
        <v>B</v>
      </c>
      <c r="N32" s="324">
        <f t="shared" si="43"/>
        <v>51.371569322912002</v>
      </c>
      <c r="O32" s="326" t="str">
        <f t="shared" si="6"/>
        <v>변동</v>
      </c>
    </row>
    <row r="33" spans="1:15" s="1" customFormat="1" ht="16.5">
      <c r="A33" s="319" t="s">
        <v>68</v>
      </c>
      <c r="B33" s="314" t="s">
        <v>69</v>
      </c>
      <c r="C33" s="27" t="str">
        <f t="shared" si="38"/>
        <v>C</v>
      </c>
      <c r="D33" s="368">
        <v>50</v>
      </c>
      <c r="E33" s="322">
        <f t="shared" si="44"/>
        <v>61.000862812769633</v>
      </c>
      <c r="F33" s="258" t="str">
        <f t="shared" si="39"/>
        <v>B</v>
      </c>
      <c r="G33" s="316">
        <f t="shared" si="40"/>
        <v>60.143903121870864</v>
      </c>
      <c r="H33" s="318" t="str">
        <f t="shared" si="3"/>
        <v>변동</v>
      </c>
      <c r="I33" s="240"/>
      <c r="J33" s="27" t="str">
        <f t="shared" ref="J33:J36" si="50">IF(K33=0,"-",IF(K33&gt;=91,"S",IF(K33&gt;=71,"A",IF(K33&gt;=51,"B",IF(K33&gt;=31,"C","D")))))</f>
        <v>C</v>
      </c>
      <c r="K33" s="368">
        <v>50</v>
      </c>
      <c r="L33" s="322">
        <f t="shared" si="45"/>
        <v>61.000862812769633</v>
      </c>
      <c r="M33" s="258" t="str">
        <f t="shared" si="42"/>
        <v>B</v>
      </c>
      <c r="N33" s="316">
        <f t="shared" si="43"/>
        <v>60.143903121870864</v>
      </c>
      <c r="O33" s="318" t="str">
        <f t="shared" si="6"/>
        <v>변동</v>
      </c>
    </row>
    <row r="34" spans="1:15" s="1" customFormat="1" ht="16.5">
      <c r="A34" s="313" t="s">
        <v>68</v>
      </c>
      <c r="B34" s="314" t="s">
        <v>69</v>
      </c>
      <c r="C34" s="27" t="str">
        <f t="shared" si="38"/>
        <v>B</v>
      </c>
      <c r="D34" s="368">
        <v>60</v>
      </c>
      <c r="E34" s="315">
        <f t="shared" si="44"/>
        <v>73.201035375323556</v>
      </c>
      <c r="F34" s="258" t="str">
        <f t="shared" si="39"/>
        <v>B</v>
      </c>
      <c r="G34" s="316">
        <f t="shared" si="40"/>
        <v>68.916236920829718</v>
      </c>
      <c r="H34" s="318" t="str">
        <f t="shared" si="3"/>
        <v/>
      </c>
      <c r="I34" s="240"/>
      <c r="J34" s="27" t="str">
        <f t="shared" si="50"/>
        <v>B</v>
      </c>
      <c r="K34" s="368">
        <v>60</v>
      </c>
      <c r="L34" s="315">
        <f t="shared" si="45"/>
        <v>73.201035375323556</v>
      </c>
      <c r="M34" s="258" t="str">
        <f t="shared" si="42"/>
        <v>B</v>
      </c>
      <c r="N34" s="316">
        <f t="shared" si="43"/>
        <v>68.916236920829718</v>
      </c>
      <c r="O34" s="318" t="str">
        <f t="shared" si="6"/>
        <v/>
      </c>
    </row>
    <row r="35" spans="1:15" s="1" customFormat="1" ht="16.5">
      <c r="A35" s="313" t="s">
        <v>68</v>
      </c>
      <c r="B35" s="314" t="s">
        <v>69</v>
      </c>
      <c r="C35" s="27" t="str">
        <f t="shared" si="38"/>
        <v>A</v>
      </c>
      <c r="D35" s="368">
        <v>90</v>
      </c>
      <c r="E35" s="315">
        <f t="shared" si="44"/>
        <v>109.80155306298533</v>
      </c>
      <c r="F35" s="258" t="str">
        <f t="shared" si="39"/>
        <v>S</v>
      </c>
      <c r="G35" s="316">
        <f t="shared" si="40"/>
        <v>95.233238317706281</v>
      </c>
      <c r="H35" s="318" t="str">
        <f t="shared" si="3"/>
        <v>변동</v>
      </c>
      <c r="I35" s="240"/>
      <c r="J35" s="27" t="str">
        <f t="shared" si="50"/>
        <v>A</v>
      </c>
      <c r="K35" s="368">
        <v>90</v>
      </c>
      <c r="L35" s="315">
        <f t="shared" si="45"/>
        <v>109.80155306298533</v>
      </c>
      <c r="M35" s="258" t="str">
        <f t="shared" si="42"/>
        <v>S</v>
      </c>
      <c r="N35" s="316">
        <f t="shared" si="43"/>
        <v>95.233238317706281</v>
      </c>
      <c r="O35" s="318" t="str">
        <f t="shared" si="6"/>
        <v>변동</v>
      </c>
    </row>
    <row r="36" spans="1:15" s="1" customFormat="1" ht="16.5">
      <c r="A36" s="319" t="s">
        <v>68</v>
      </c>
      <c r="B36" s="320" t="s">
        <v>69</v>
      </c>
      <c r="C36" s="321" t="str">
        <f t="shared" si="38"/>
        <v>A</v>
      </c>
      <c r="D36" s="369">
        <v>80</v>
      </c>
      <c r="E36" s="322">
        <f t="shared" si="44"/>
        <v>97.601380500431404</v>
      </c>
      <c r="F36" s="323" t="str">
        <f t="shared" si="39"/>
        <v>A</v>
      </c>
      <c r="G36" s="324">
        <f t="shared" si="40"/>
        <v>86.460904518747441</v>
      </c>
      <c r="H36" s="326" t="str">
        <f t="shared" si="3"/>
        <v/>
      </c>
      <c r="I36" s="240"/>
      <c r="J36" s="321" t="str">
        <f t="shared" si="50"/>
        <v>A</v>
      </c>
      <c r="K36" s="369">
        <v>80</v>
      </c>
      <c r="L36" s="322">
        <f t="shared" si="45"/>
        <v>97.601380500431404</v>
      </c>
      <c r="M36" s="323" t="str">
        <f t="shared" si="42"/>
        <v>A</v>
      </c>
      <c r="N36" s="324">
        <f t="shared" si="43"/>
        <v>86.460904518747441</v>
      </c>
      <c r="O36" s="326" t="str">
        <f t="shared" si="6"/>
        <v/>
      </c>
    </row>
    <row r="37" spans="1:15" s="1" customFormat="1" ht="16.5">
      <c r="A37" s="348" t="s">
        <v>95</v>
      </c>
      <c r="B37" s="349"/>
      <c r="C37" s="329"/>
      <c r="D37" s="330">
        <f>AVERAGE(D38:D44)</f>
        <v>65</v>
      </c>
      <c r="E37" s="331">
        <f>STDEVP(E38:E44)</f>
        <v>17.831021437578862</v>
      </c>
      <c r="F37" s="332"/>
      <c r="G37" s="333">
        <f>STDEVP(G38:G44)</f>
        <v>23.105567877569417</v>
      </c>
      <c r="H37" s="335" t="str">
        <f t="shared" ref="H37:H38" si="51">IF(F37=C37,"","변동")</f>
        <v/>
      </c>
      <c r="I37" s="302"/>
      <c r="J37" s="329"/>
      <c r="K37" s="330">
        <f>AVERAGE(K38:K44)</f>
        <v>65</v>
      </c>
      <c r="L37" s="331">
        <f>STDEVP(L38:L44)</f>
        <v>17.831021437578862</v>
      </c>
      <c r="M37" s="332"/>
      <c r="N37" s="333">
        <f>STDEVP(N38:N44)</f>
        <v>23.105567877569417</v>
      </c>
      <c r="O37" s="335" t="str">
        <f t="shared" ref="O37:O44" si="52">IF(M37=J37,"","변동")</f>
        <v/>
      </c>
    </row>
    <row r="38" spans="1:15" s="1" customFormat="1" ht="16.5">
      <c r="A38" s="356" t="s">
        <v>24</v>
      </c>
      <c r="B38" s="357" t="s">
        <v>67</v>
      </c>
      <c r="C38" s="321" t="str">
        <f t="shared" ref="C38:C44" si="53">IF(D38=0,"-",IF(D38&gt;=91,"S",IF(D38&gt;=71,"A",IF(D38&gt;=51,"B",IF(D38&gt;=31,"C","D")))))</f>
        <v>C</v>
      </c>
      <c r="D38" s="369">
        <v>45</v>
      </c>
      <c r="E38" s="322">
        <f>(D$6/D$37)*D38</f>
        <v>40.119798234552327</v>
      </c>
      <c r="F38" s="323" t="str">
        <f t="shared" ref="F38" si="54">IF(G38=0,"-",IF(G38&gt;=91,"S",IF(G38&gt;=71,"A",IF(G38&gt;=51,"B",IF(G38&gt;=31,"C","D")))))</f>
        <v>C</v>
      </c>
      <c r="G38" s="358">
        <f>D$6+(E38-D$6)*G$6/E$37</f>
        <v>34.845251794561747</v>
      </c>
      <c r="H38" s="326" t="str">
        <f t="shared" si="51"/>
        <v/>
      </c>
      <c r="I38" s="240"/>
      <c r="J38" s="321" t="str">
        <f t="shared" ref="J38:J44" si="55">IF(K38=0,"-",IF(K38&gt;=91,"S",IF(K38&gt;=71,"A",IF(K38&gt;=51,"B",IF(K38&gt;=31,"C","D")))))</f>
        <v>C</v>
      </c>
      <c r="K38" s="369">
        <v>45</v>
      </c>
      <c r="L38" s="322">
        <f>(K$6/K$37)*K38</f>
        <v>40.119798234552327</v>
      </c>
      <c r="M38" s="323" t="str">
        <f t="shared" ref="M38:M44" si="56">IF(N38=0,"-",IF(N38&gt;=91,"S",IF(N38&gt;=71,"A",IF(N38&gt;=51,"B",IF(N38&gt;=31,"C","D")))))</f>
        <v>C</v>
      </c>
      <c r="N38" s="358">
        <f>K$6+(L38-K$6)*N$6/L$37</f>
        <v>34.845251794561747</v>
      </c>
      <c r="O38" s="326" t="str">
        <f t="shared" si="52"/>
        <v/>
      </c>
    </row>
    <row r="39" spans="1:15" s="1" customFormat="1" ht="16.5">
      <c r="A39" s="356" t="s">
        <v>68</v>
      </c>
      <c r="B39" s="357" t="s">
        <v>67</v>
      </c>
      <c r="C39" s="321" t="str">
        <f t="shared" si="53"/>
        <v>B</v>
      </c>
      <c r="D39" s="369">
        <v>55</v>
      </c>
      <c r="E39" s="322">
        <f t="shared" ref="E39:E44" si="57">(D$6/D$37)*D39</f>
        <v>49.03530895334174</v>
      </c>
      <c r="F39" s="323" t="str">
        <f t="shared" ref="F39:F44" si="58">IF(G39=0,"-",IF(G39&gt;=91,"S",IF(G39&gt;=71,"A",IF(G39&gt;=51,"B",IF(G39&gt;=31,"C","D")))))</f>
        <v>C</v>
      </c>
      <c r="G39" s="358">
        <f t="shared" ref="G39:G44" si="59">D$6+(E39-D$6)*G$6/E$37</f>
        <v>46.398035733346454</v>
      </c>
      <c r="H39" s="326"/>
      <c r="I39" s="240"/>
      <c r="J39" s="321" t="str">
        <f t="shared" si="55"/>
        <v>B</v>
      </c>
      <c r="K39" s="369">
        <v>55</v>
      </c>
      <c r="L39" s="322">
        <f t="shared" ref="L39:L44" si="60">(K$6/K$37)*K39</f>
        <v>49.03530895334174</v>
      </c>
      <c r="M39" s="323" t="str">
        <f t="shared" si="56"/>
        <v>C</v>
      </c>
      <c r="N39" s="358">
        <f t="shared" ref="N39:N44" si="61">K$6+(L39-K$6)*N$6/L$37</f>
        <v>46.398035733346454</v>
      </c>
      <c r="O39" s="326" t="str">
        <f t="shared" si="52"/>
        <v>변동</v>
      </c>
    </row>
    <row r="40" spans="1:15" s="1" customFormat="1" ht="16.5">
      <c r="A40" s="356" t="s">
        <v>68</v>
      </c>
      <c r="B40" s="357" t="s">
        <v>69</v>
      </c>
      <c r="C40" s="321" t="str">
        <f t="shared" si="53"/>
        <v>B</v>
      </c>
      <c r="D40" s="369">
        <v>65</v>
      </c>
      <c r="E40" s="322">
        <f t="shared" si="57"/>
        <v>57.950819672131146</v>
      </c>
      <c r="F40" s="323" t="str">
        <f t="shared" si="58"/>
        <v>B</v>
      </c>
      <c r="G40" s="358">
        <f t="shared" si="59"/>
        <v>57.950819672131146</v>
      </c>
      <c r="H40" s="326"/>
      <c r="I40" s="240"/>
      <c r="J40" s="321" t="str">
        <f t="shared" si="55"/>
        <v>B</v>
      </c>
      <c r="K40" s="369">
        <v>65</v>
      </c>
      <c r="L40" s="322">
        <f t="shared" si="60"/>
        <v>57.950819672131146</v>
      </c>
      <c r="M40" s="323" t="str">
        <f t="shared" si="56"/>
        <v>B</v>
      </c>
      <c r="N40" s="358">
        <f t="shared" si="61"/>
        <v>57.950819672131146</v>
      </c>
      <c r="O40" s="326" t="str">
        <f t="shared" si="52"/>
        <v/>
      </c>
    </row>
    <row r="41" spans="1:15" s="1" customFormat="1" ht="16.5">
      <c r="A41" s="356" t="s">
        <v>68</v>
      </c>
      <c r="B41" s="351" t="s">
        <v>69</v>
      </c>
      <c r="C41" s="27" t="str">
        <f t="shared" si="53"/>
        <v>A</v>
      </c>
      <c r="D41" s="368">
        <v>75</v>
      </c>
      <c r="E41" s="322">
        <f t="shared" si="57"/>
        <v>66.866330390920552</v>
      </c>
      <c r="F41" s="258" t="str">
        <f t="shared" si="58"/>
        <v>B</v>
      </c>
      <c r="G41" s="352">
        <f t="shared" si="59"/>
        <v>69.503603610915846</v>
      </c>
      <c r="H41" s="318" t="str">
        <f t="shared" ref="H41:H44" si="62">IF(F41=C41,"","변동")</f>
        <v>변동</v>
      </c>
      <c r="I41" s="240"/>
      <c r="J41" s="27" t="str">
        <f t="shared" si="55"/>
        <v>A</v>
      </c>
      <c r="K41" s="368">
        <v>75</v>
      </c>
      <c r="L41" s="322">
        <f t="shared" si="60"/>
        <v>66.866330390920552</v>
      </c>
      <c r="M41" s="258" t="str">
        <f t="shared" si="56"/>
        <v>B</v>
      </c>
      <c r="N41" s="352">
        <f t="shared" si="61"/>
        <v>69.503603610915846</v>
      </c>
      <c r="O41" s="318" t="str">
        <f t="shared" si="52"/>
        <v>변동</v>
      </c>
    </row>
    <row r="42" spans="1:15" s="1" customFormat="1" ht="16.5">
      <c r="A42" s="350" t="s">
        <v>68</v>
      </c>
      <c r="B42" s="351" t="s">
        <v>69</v>
      </c>
      <c r="C42" s="27" t="str">
        <f t="shared" si="53"/>
        <v>A</v>
      </c>
      <c r="D42" s="368">
        <v>85</v>
      </c>
      <c r="E42" s="315">
        <f t="shared" si="57"/>
        <v>75.781841109709958</v>
      </c>
      <c r="F42" s="258" t="str">
        <f t="shared" si="58"/>
        <v>A</v>
      </c>
      <c r="G42" s="352">
        <f t="shared" si="59"/>
        <v>81.056387549700531</v>
      </c>
      <c r="H42" s="318" t="str">
        <f t="shared" si="62"/>
        <v/>
      </c>
      <c r="I42" s="240"/>
      <c r="J42" s="27" t="str">
        <f t="shared" si="55"/>
        <v>A</v>
      </c>
      <c r="K42" s="368">
        <v>85</v>
      </c>
      <c r="L42" s="315">
        <f t="shared" si="60"/>
        <v>75.781841109709958</v>
      </c>
      <c r="M42" s="258" t="str">
        <f t="shared" si="56"/>
        <v>A</v>
      </c>
      <c r="N42" s="352">
        <f t="shared" si="61"/>
        <v>81.056387549700531</v>
      </c>
      <c r="O42" s="318" t="str">
        <f t="shared" si="52"/>
        <v/>
      </c>
    </row>
    <row r="43" spans="1:15" s="1" customFormat="1" ht="16.5">
      <c r="A43" s="350" t="s">
        <v>68</v>
      </c>
      <c r="B43" s="351" t="s">
        <v>69</v>
      </c>
      <c r="C43" s="27" t="str">
        <f t="shared" si="53"/>
        <v>S</v>
      </c>
      <c r="D43" s="368">
        <v>95</v>
      </c>
      <c r="E43" s="315">
        <f t="shared" si="57"/>
        <v>84.697351828499365</v>
      </c>
      <c r="F43" s="258" t="str">
        <f t="shared" si="58"/>
        <v>S</v>
      </c>
      <c r="G43" s="352">
        <f t="shared" si="59"/>
        <v>92.609171488485231</v>
      </c>
      <c r="H43" s="318" t="str">
        <f t="shared" si="62"/>
        <v/>
      </c>
      <c r="I43" s="240"/>
      <c r="J43" s="27" t="str">
        <f t="shared" si="55"/>
        <v>S</v>
      </c>
      <c r="K43" s="368">
        <v>95</v>
      </c>
      <c r="L43" s="315">
        <f t="shared" si="60"/>
        <v>84.697351828499365</v>
      </c>
      <c r="M43" s="258" t="str">
        <f t="shared" si="56"/>
        <v>S</v>
      </c>
      <c r="N43" s="352">
        <f t="shared" si="61"/>
        <v>92.609171488485231</v>
      </c>
      <c r="O43" s="318" t="str">
        <f t="shared" si="52"/>
        <v/>
      </c>
    </row>
    <row r="44" spans="1:15" s="1" customFormat="1" ht="16.5">
      <c r="A44" s="356" t="s">
        <v>68</v>
      </c>
      <c r="B44" s="357" t="s">
        <v>69</v>
      </c>
      <c r="C44" s="321" t="str">
        <f t="shared" si="53"/>
        <v>C</v>
      </c>
      <c r="D44" s="369">
        <v>35</v>
      </c>
      <c r="E44" s="322">
        <f t="shared" si="57"/>
        <v>31.204287515762925</v>
      </c>
      <c r="F44" s="323" t="str">
        <f t="shared" si="58"/>
        <v>D</v>
      </c>
      <c r="G44" s="358">
        <f t="shared" si="59"/>
        <v>23.292467855777055</v>
      </c>
      <c r="H44" s="326" t="str">
        <f t="shared" si="62"/>
        <v>변동</v>
      </c>
      <c r="I44" s="300"/>
      <c r="J44" s="321" t="str">
        <f t="shared" si="55"/>
        <v>C</v>
      </c>
      <c r="K44" s="369">
        <v>35</v>
      </c>
      <c r="L44" s="322">
        <f t="shared" si="60"/>
        <v>31.204287515762925</v>
      </c>
      <c r="M44" s="323" t="str">
        <f t="shared" si="56"/>
        <v>D</v>
      </c>
      <c r="N44" s="358">
        <f t="shared" si="61"/>
        <v>23.292467855777055</v>
      </c>
      <c r="O44" s="326" t="str">
        <f t="shared" si="52"/>
        <v>변동</v>
      </c>
    </row>
    <row r="45" spans="1:15" s="1" customFormat="1" ht="16.5">
      <c r="A45" s="327" t="s">
        <v>96</v>
      </c>
      <c r="B45" s="328"/>
      <c r="C45" s="329"/>
      <c r="D45" s="330">
        <f>AVERAGE(D46:D61)</f>
        <v>56.5625</v>
      </c>
      <c r="E45" s="331">
        <f>STDEVP(E46:E61)</f>
        <v>25.208199453732927</v>
      </c>
      <c r="F45" s="332"/>
      <c r="G45" s="333">
        <f>STDEVP(G46:G61)</f>
        <v>23.105567877569463</v>
      </c>
      <c r="H45" s="335" t="str">
        <f t="shared" si="3"/>
        <v/>
      </c>
      <c r="I45" s="302"/>
      <c r="J45" s="329"/>
      <c r="K45" s="330">
        <f>AVERAGE(K46:K61)</f>
        <v>56.5625</v>
      </c>
      <c r="L45" s="331">
        <f>STDEVP(L46:L61)</f>
        <v>25.208199453732927</v>
      </c>
      <c r="M45" s="332"/>
      <c r="N45" s="333">
        <f>STDEVP(N46:N61)</f>
        <v>23.105567877569463</v>
      </c>
      <c r="O45" s="335" t="str">
        <f t="shared" si="6"/>
        <v/>
      </c>
    </row>
    <row r="46" spans="1:15" s="1" customFormat="1" ht="16.5">
      <c r="A46" s="313" t="s">
        <v>97</v>
      </c>
      <c r="B46" s="314" t="s">
        <v>98</v>
      </c>
      <c r="C46" s="27" t="str">
        <f t="shared" ref="C46:C72" si="63">IF(D46=0,"-",IF(D46&gt;=91,"S",IF(D46&gt;=71,"A",IF(D46&gt;=51,"B",IF(D46&gt;=31,"C","D")))))</f>
        <v>D</v>
      </c>
      <c r="D46" s="368">
        <v>10</v>
      </c>
      <c r="E46" s="315">
        <f t="shared" ref="E46:E61" si="64">(D$6/D$45)*D46</f>
        <v>10.245448781813241</v>
      </c>
      <c r="F46" s="258" t="str">
        <f t="shared" ref="F46:F61" si="65">IF(G46=0,"-",IF(G46&gt;=91,"S",IF(G46&gt;=71,"A",IF(G46&gt;=51,"B",IF(G46&gt;=31,"C","D")))))</f>
        <v>D</v>
      </c>
      <c r="G46" s="316">
        <f t="shared" ref="G46:G61" si="66">D$6+(E46-D$6)*G$6/E$45</f>
        <v>14.224583403096887</v>
      </c>
      <c r="H46" s="318" t="str">
        <f t="shared" si="3"/>
        <v/>
      </c>
      <c r="I46" s="240"/>
      <c r="J46" s="27" t="str">
        <f t="shared" ref="J46:J72" si="67">IF(K46=0,"-",IF(K46&gt;=91,"S",IF(K46&gt;=71,"A",IF(K46&gt;=51,"B",IF(K46&gt;=31,"C","D")))))</f>
        <v>D</v>
      </c>
      <c r="K46" s="368">
        <v>10</v>
      </c>
      <c r="L46" s="315">
        <f t="shared" ref="L46:L61" si="68">(K$6/K$45)*K46</f>
        <v>10.245448781813241</v>
      </c>
      <c r="M46" s="258" t="str">
        <f t="shared" ref="M46:M61" si="69">IF(N46=0,"-",IF(N46&gt;=91,"S",IF(N46&gt;=71,"A",IF(N46&gt;=51,"B",IF(N46&gt;=31,"C","D")))))</f>
        <v>D</v>
      </c>
      <c r="N46" s="316">
        <f t="shared" ref="N46:N61" si="70">K$6+(L46-K$6)*N$6/L$45</f>
        <v>14.224583403096887</v>
      </c>
      <c r="O46" s="318" t="str">
        <f t="shared" si="6"/>
        <v/>
      </c>
    </row>
    <row r="47" spans="1:15" s="1" customFormat="1" ht="16.5">
      <c r="A47" s="313" t="s">
        <v>97</v>
      </c>
      <c r="B47" s="314" t="s">
        <v>99</v>
      </c>
      <c r="C47" s="27" t="str">
        <f t="shared" si="63"/>
        <v>D</v>
      </c>
      <c r="D47" s="368">
        <v>20</v>
      </c>
      <c r="E47" s="315">
        <f t="shared" si="64"/>
        <v>20.490897563626483</v>
      </c>
      <c r="F47" s="258" t="str">
        <f t="shared" si="65"/>
        <v>D</v>
      </c>
      <c r="G47" s="316">
        <f t="shared" si="66"/>
        <v>23.615452937386124</v>
      </c>
      <c r="H47" s="318" t="str">
        <f t="shared" si="3"/>
        <v/>
      </c>
      <c r="I47" s="240"/>
      <c r="J47" s="27" t="str">
        <f t="shared" si="67"/>
        <v>D</v>
      </c>
      <c r="K47" s="368">
        <v>20</v>
      </c>
      <c r="L47" s="315">
        <f t="shared" si="68"/>
        <v>20.490897563626483</v>
      </c>
      <c r="M47" s="258" t="str">
        <f t="shared" si="69"/>
        <v>D</v>
      </c>
      <c r="N47" s="316">
        <f t="shared" si="70"/>
        <v>23.615452937386124</v>
      </c>
      <c r="O47" s="318" t="str">
        <f t="shared" si="6"/>
        <v/>
      </c>
    </row>
    <row r="48" spans="1:15" s="1" customFormat="1" ht="16.5">
      <c r="A48" s="313" t="s">
        <v>97</v>
      </c>
      <c r="B48" s="314" t="s">
        <v>100</v>
      </c>
      <c r="C48" s="27" t="str">
        <f t="shared" si="63"/>
        <v>D</v>
      </c>
      <c r="D48" s="368">
        <v>30</v>
      </c>
      <c r="E48" s="315">
        <f t="shared" si="64"/>
        <v>30.736346345439728</v>
      </c>
      <c r="F48" s="258" t="str">
        <f t="shared" si="65"/>
        <v>C</v>
      </c>
      <c r="G48" s="316">
        <f t="shared" si="66"/>
        <v>33.006322471675368</v>
      </c>
      <c r="H48" s="318" t="str">
        <f t="shared" si="3"/>
        <v>변동</v>
      </c>
      <c r="I48" s="240"/>
      <c r="J48" s="27" t="str">
        <f t="shared" si="67"/>
        <v>D</v>
      </c>
      <c r="K48" s="368">
        <v>30</v>
      </c>
      <c r="L48" s="315">
        <f t="shared" si="68"/>
        <v>30.736346345439728</v>
      </c>
      <c r="M48" s="258" t="str">
        <f t="shared" si="69"/>
        <v>C</v>
      </c>
      <c r="N48" s="316">
        <f t="shared" si="70"/>
        <v>33.006322471675368</v>
      </c>
      <c r="O48" s="318" t="str">
        <f t="shared" si="6"/>
        <v>변동</v>
      </c>
    </row>
    <row r="49" spans="1:15" s="1" customFormat="1" ht="16.5">
      <c r="A49" s="313" t="s">
        <v>97</v>
      </c>
      <c r="B49" s="314" t="s">
        <v>101</v>
      </c>
      <c r="C49" s="27" t="str">
        <f t="shared" si="63"/>
        <v>C</v>
      </c>
      <c r="D49" s="368">
        <v>40</v>
      </c>
      <c r="E49" s="315">
        <f t="shared" si="64"/>
        <v>40.981795127252965</v>
      </c>
      <c r="F49" s="258" t="str">
        <f t="shared" si="65"/>
        <v>C</v>
      </c>
      <c r="G49" s="316">
        <f t="shared" si="66"/>
        <v>42.397192005964598</v>
      </c>
      <c r="H49" s="318" t="str">
        <f t="shared" si="3"/>
        <v/>
      </c>
      <c r="I49" s="240"/>
      <c r="J49" s="27" t="str">
        <f t="shared" si="67"/>
        <v>C</v>
      </c>
      <c r="K49" s="368">
        <v>40</v>
      </c>
      <c r="L49" s="315">
        <f t="shared" si="68"/>
        <v>40.981795127252965</v>
      </c>
      <c r="M49" s="258" t="str">
        <f t="shared" si="69"/>
        <v>C</v>
      </c>
      <c r="N49" s="316">
        <f t="shared" si="70"/>
        <v>42.397192005964598</v>
      </c>
      <c r="O49" s="318" t="str">
        <f t="shared" si="6"/>
        <v/>
      </c>
    </row>
    <row r="50" spans="1:15" s="1" customFormat="1" ht="16.5">
      <c r="A50" s="313" t="s">
        <v>97</v>
      </c>
      <c r="B50" s="314" t="s">
        <v>102</v>
      </c>
      <c r="C50" s="27" t="str">
        <f t="shared" si="63"/>
        <v>C</v>
      </c>
      <c r="D50" s="368">
        <v>50</v>
      </c>
      <c r="E50" s="315">
        <f t="shared" si="64"/>
        <v>51.22724390906621</v>
      </c>
      <c r="F50" s="258" t="str">
        <f t="shared" si="65"/>
        <v>B</v>
      </c>
      <c r="G50" s="316">
        <f t="shared" si="66"/>
        <v>51.788061540253835</v>
      </c>
      <c r="H50" s="318" t="str">
        <f t="shared" ref="H50:H51" si="71">IF(F50=C50,"","변동")</f>
        <v>변동</v>
      </c>
      <c r="I50" s="240"/>
      <c r="J50" s="27" t="str">
        <f t="shared" si="67"/>
        <v>C</v>
      </c>
      <c r="K50" s="368">
        <v>50</v>
      </c>
      <c r="L50" s="315">
        <f t="shared" si="68"/>
        <v>51.22724390906621</v>
      </c>
      <c r="M50" s="258" t="str">
        <f t="shared" si="69"/>
        <v>B</v>
      </c>
      <c r="N50" s="316">
        <f t="shared" si="70"/>
        <v>51.788061540253835</v>
      </c>
      <c r="O50" s="318" t="str">
        <f t="shared" si="6"/>
        <v>변동</v>
      </c>
    </row>
    <row r="51" spans="1:15" s="1" customFormat="1" ht="16.5">
      <c r="A51" s="313" t="s">
        <v>97</v>
      </c>
      <c r="B51" s="314" t="s">
        <v>103</v>
      </c>
      <c r="C51" s="27" t="str">
        <f t="shared" si="63"/>
        <v>B</v>
      </c>
      <c r="D51" s="368">
        <v>60</v>
      </c>
      <c r="E51" s="315">
        <f t="shared" si="64"/>
        <v>61.472692690879455</v>
      </c>
      <c r="F51" s="258" t="str">
        <f t="shared" si="65"/>
        <v>B</v>
      </c>
      <c r="G51" s="316">
        <f t="shared" si="66"/>
        <v>61.17893107454308</v>
      </c>
      <c r="H51" s="318" t="str">
        <f t="shared" si="71"/>
        <v/>
      </c>
      <c r="I51" s="240"/>
      <c r="J51" s="27" t="str">
        <f t="shared" si="67"/>
        <v>B</v>
      </c>
      <c r="K51" s="368">
        <v>60</v>
      </c>
      <c r="L51" s="315">
        <f t="shared" si="68"/>
        <v>61.472692690879455</v>
      </c>
      <c r="M51" s="258" t="str">
        <f t="shared" si="69"/>
        <v>B</v>
      </c>
      <c r="N51" s="316">
        <f t="shared" si="70"/>
        <v>61.17893107454308</v>
      </c>
      <c r="O51" s="318" t="str">
        <f t="shared" si="6"/>
        <v/>
      </c>
    </row>
    <row r="52" spans="1:15" s="1" customFormat="1" ht="16.5">
      <c r="A52" s="313" t="s">
        <v>97</v>
      </c>
      <c r="B52" s="314" t="s">
        <v>104</v>
      </c>
      <c r="C52" s="27" t="str">
        <f t="shared" si="63"/>
        <v>B</v>
      </c>
      <c r="D52" s="368">
        <v>70</v>
      </c>
      <c r="E52" s="315">
        <f t="shared" si="64"/>
        <v>71.718141472692693</v>
      </c>
      <c r="F52" s="258" t="str">
        <f t="shared" si="65"/>
        <v>B</v>
      </c>
      <c r="G52" s="316">
        <f t="shared" si="66"/>
        <v>70.56980060883231</v>
      </c>
      <c r="H52" s="318" t="str">
        <f t="shared" si="3"/>
        <v/>
      </c>
      <c r="I52" s="240"/>
      <c r="J52" s="27" t="str">
        <f t="shared" si="67"/>
        <v>B</v>
      </c>
      <c r="K52" s="368">
        <v>70</v>
      </c>
      <c r="L52" s="315">
        <f t="shared" si="68"/>
        <v>71.718141472692693</v>
      </c>
      <c r="M52" s="258" t="str">
        <f t="shared" si="69"/>
        <v>B</v>
      </c>
      <c r="N52" s="316">
        <f t="shared" si="70"/>
        <v>70.56980060883231</v>
      </c>
      <c r="O52" s="318" t="str">
        <f t="shared" si="6"/>
        <v/>
      </c>
    </row>
    <row r="53" spans="1:15" s="1" customFormat="1" ht="16.5">
      <c r="A53" s="313" t="s">
        <v>97</v>
      </c>
      <c r="B53" s="314" t="s">
        <v>105</v>
      </c>
      <c r="C53" s="27" t="str">
        <f t="shared" si="63"/>
        <v>A</v>
      </c>
      <c r="D53" s="368">
        <v>80</v>
      </c>
      <c r="E53" s="315">
        <f t="shared" si="64"/>
        <v>81.963590254505931</v>
      </c>
      <c r="F53" s="258" t="str">
        <f t="shared" si="65"/>
        <v>A</v>
      </c>
      <c r="G53" s="316">
        <f t="shared" si="66"/>
        <v>79.960670143121547</v>
      </c>
      <c r="H53" s="318" t="str">
        <f t="shared" si="3"/>
        <v/>
      </c>
      <c r="I53" s="240"/>
      <c r="J53" s="27" t="str">
        <f t="shared" si="67"/>
        <v>A</v>
      </c>
      <c r="K53" s="368">
        <v>80</v>
      </c>
      <c r="L53" s="315">
        <f t="shared" si="68"/>
        <v>81.963590254505931</v>
      </c>
      <c r="M53" s="258" t="str">
        <f t="shared" si="69"/>
        <v>A</v>
      </c>
      <c r="N53" s="316">
        <f t="shared" si="70"/>
        <v>79.960670143121547</v>
      </c>
      <c r="O53" s="318" t="str">
        <f t="shared" si="6"/>
        <v/>
      </c>
    </row>
    <row r="54" spans="1:15" s="1" customFormat="1" ht="16.5">
      <c r="A54" s="313" t="s">
        <v>97</v>
      </c>
      <c r="B54" s="314" t="s">
        <v>106</v>
      </c>
      <c r="C54" s="27" t="str">
        <f t="shared" si="63"/>
        <v>A</v>
      </c>
      <c r="D54" s="368">
        <v>90</v>
      </c>
      <c r="E54" s="315">
        <f t="shared" si="64"/>
        <v>92.209039036319183</v>
      </c>
      <c r="F54" s="258" t="str">
        <f t="shared" si="65"/>
        <v>A</v>
      </c>
      <c r="G54" s="316">
        <f t="shared" si="66"/>
        <v>89.351539677410784</v>
      </c>
      <c r="H54" s="318"/>
      <c r="I54" s="240"/>
      <c r="J54" s="27" t="str">
        <f t="shared" si="67"/>
        <v>A</v>
      </c>
      <c r="K54" s="368">
        <v>90</v>
      </c>
      <c r="L54" s="315">
        <f t="shared" si="68"/>
        <v>92.209039036319183</v>
      </c>
      <c r="M54" s="258" t="str">
        <f t="shared" si="69"/>
        <v>A</v>
      </c>
      <c r="N54" s="316">
        <f t="shared" si="70"/>
        <v>89.351539677410784</v>
      </c>
      <c r="O54" s="318" t="str">
        <f t="shared" ref="O54:O74" si="72">IF(M54=J54,"","변동")</f>
        <v/>
      </c>
    </row>
    <row r="55" spans="1:15" s="1" customFormat="1" ht="16.5">
      <c r="A55" s="313" t="s">
        <v>97</v>
      </c>
      <c r="B55" s="314" t="s">
        <v>75</v>
      </c>
      <c r="C55" s="27" t="str">
        <f t="shared" si="63"/>
        <v>S</v>
      </c>
      <c r="D55" s="368">
        <v>95</v>
      </c>
      <c r="E55" s="315">
        <f t="shared" si="64"/>
        <v>97.331763427225795</v>
      </c>
      <c r="F55" s="258" t="str">
        <f t="shared" si="65"/>
        <v>S</v>
      </c>
      <c r="G55" s="316">
        <f t="shared" si="66"/>
        <v>94.046974444555389</v>
      </c>
      <c r="H55" s="318"/>
      <c r="I55" s="240"/>
      <c r="J55" s="27" t="str">
        <f t="shared" si="67"/>
        <v>S</v>
      </c>
      <c r="K55" s="368">
        <v>95</v>
      </c>
      <c r="L55" s="315">
        <f t="shared" si="68"/>
        <v>97.331763427225795</v>
      </c>
      <c r="M55" s="258" t="str">
        <f t="shared" si="69"/>
        <v>S</v>
      </c>
      <c r="N55" s="316">
        <f t="shared" si="70"/>
        <v>94.046974444555389</v>
      </c>
      <c r="O55" s="318" t="str">
        <f t="shared" si="72"/>
        <v/>
      </c>
    </row>
    <row r="56" spans="1:15" s="1" customFormat="1" ht="16.5">
      <c r="A56" s="313" t="s">
        <v>107</v>
      </c>
      <c r="B56" s="314" t="s">
        <v>76</v>
      </c>
      <c r="C56" s="27" t="str">
        <f t="shared" si="63"/>
        <v>A</v>
      </c>
      <c r="D56" s="368">
        <v>85</v>
      </c>
      <c r="E56" s="315">
        <f t="shared" si="64"/>
        <v>87.086314645412557</v>
      </c>
      <c r="F56" s="258" t="str">
        <f t="shared" si="65"/>
        <v>A</v>
      </c>
      <c r="G56" s="316">
        <f t="shared" si="66"/>
        <v>84.656104910266166</v>
      </c>
      <c r="H56" s="318"/>
      <c r="I56" s="240"/>
      <c r="J56" s="27" t="str">
        <f t="shared" si="67"/>
        <v>A</v>
      </c>
      <c r="K56" s="368">
        <v>85</v>
      </c>
      <c r="L56" s="315">
        <f t="shared" si="68"/>
        <v>87.086314645412557</v>
      </c>
      <c r="M56" s="258" t="str">
        <f t="shared" si="69"/>
        <v>A</v>
      </c>
      <c r="N56" s="316">
        <f t="shared" si="70"/>
        <v>84.656104910266166</v>
      </c>
      <c r="O56" s="318" t="str">
        <f t="shared" si="72"/>
        <v/>
      </c>
    </row>
    <row r="57" spans="1:15" s="1" customFormat="1" ht="16.5">
      <c r="A57" s="313" t="s">
        <v>108</v>
      </c>
      <c r="B57" s="314" t="s">
        <v>77</v>
      </c>
      <c r="C57" s="27" t="str">
        <f t="shared" si="63"/>
        <v>A</v>
      </c>
      <c r="D57" s="368">
        <v>75</v>
      </c>
      <c r="E57" s="315">
        <f t="shared" si="64"/>
        <v>76.840865863599319</v>
      </c>
      <c r="F57" s="258" t="str">
        <f t="shared" si="65"/>
        <v>A</v>
      </c>
      <c r="G57" s="316">
        <f t="shared" si="66"/>
        <v>75.265235375976928</v>
      </c>
      <c r="H57" s="318"/>
      <c r="I57" s="240"/>
      <c r="J57" s="27" t="str">
        <f t="shared" si="67"/>
        <v>A</v>
      </c>
      <c r="K57" s="368">
        <v>75</v>
      </c>
      <c r="L57" s="315">
        <f t="shared" si="68"/>
        <v>76.840865863599319</v>
      </c>
      <c r="M57" s="258" t="str">
        <f t="shared" si="69"/>
        <v>A</v>
      </c>
      <c r="N57" s="316">
        <f t="shared" si="70"/>
        <v>75.265235375976928</v>
      </c>
      <c r="O57" s="318" t="str">
        <f t="shared" si="72"/>
        <v/>
      </c>
    </row>
    <row r="58" spans="1:15" s="1" customFormat="1" ht="16.5">
      <c r="A58" s="313" t="s">
        <v>109</v>
      </c>
      <c r="B58" s="314" t="s">
        <v>78</v>
      </c>
      <c r="C58" s="27" t="str">
        <f t="shared" si="63"/>
        <v>B</v>
      </c>
      <c r="D58" s="368">
        <v>65</v>
      </c>
      <c r="E58" s="315">
        <f t="shared" si="64"/>
        <v>66.595417081786081</v>
      </c>
      <c r="F58" s="258" t="str">
        <f t="shared" si="65"/>
        <v>B</v>
      </c>
      <c r="G58" s="316">
        <f t="shared" si="66"/>
        <v>65.874365841687705</v>
      </c>
      <c r="H58" s="318" t="str">
        <f t="shared" ref="H58:H63" si="73">IF(F58=C58,"","변동")</f>
        <v/>
      </c>
      <c r="I58" s="240"/>
      <c r="J58" s="27" t="str">
        <f t="shared" si="67"/>
        <v>B</v>
      </c>
      <c r="K58" s="368">
        <v>65</v>
      </c>
      <c r="L58" s="315">
        <f t="shared" si="68"/>
        <v>66.595417081786081</v>
      </c>
      <c r="M58" s="258" t="str">
        <f t="shared" si="69"/>
        <v>B</v>
      </c>
      <c r="N58" s="316">
        <f t="shared" si="70"/>
        <v>65.874365841687705</v>
      </c>
      <c r="O58" s="318" t="str">
        <f t="shared" si="72"/>
        <v/>
      </c>
    </row>
    <row r="59" spans="1:15" s="1" customFormat="1" ht="16.5">
      <c r="A59" s="313" t="s">
        <v>110</v>
      </c>
      <c r="B59" s="314" t="s">
        <v>79</v>
      </c>
      <c r="C59" s="27" t="str">
        <f t="shared" si="63"/>
        <v>B</v>
      </c>
      <c r="D59" s="368">
        <v>55</v>
      </c>
      <c r="E59" s="315">
        <f t="shared" si="64"/>
        <v>56.349968299972829</v>
      </c>
      <c r="F59" s="258" t="str">
        <f t="shared" si="65"/>
        <v>B</v>
      </c>
      <c r="G59" s="316">
        <f t="shared" si="66"/>
        <v>56.483496307398454</v>
      </c>
      <c r="H59" s="318" t="str">
        <f t="shared" si="73"/>
        <v/>
      </c>
      <c r="I59" s="240"/>
      <c r="J59" s="27" t="str">
        <f t="shared" si="67"/>
        <v>B</v>
      </c>
      <c r="K59" s="368">
        <v>55</v>
      </c>
      <c r="L59" s="315">
        <f t="shared" si="68"/>
        <v>56.349968299972829</v>
      </c>
      <c r="M59" s="258" t="str">
        <f t="shared" si="69"/>
        <v>B</v>
      </c>
      <c r="N59" s="316">
        <f t="shared" si="70"/>
        <v>56.483496307398454</v>
      </c>
      <c r="O59" s="318" t="str">
        <f t="shared" si="72"/>
        <v/>
      </c>
    </row>
    <row r="60" spans="1:15" s="1" customFormat="1" ht="16.5">
      <c r="A60" s="313" t="s">
        <v>111</v>
      </c>
      <c r="B60" s="314" t="s">
        <v>80</v>
      </c>
      <c r="C60" s="27" t="str">
        <f t="shared" si="63"/>
        <v>C</v>
      </c>
      <c r="D60" s="368">
        <v>45</v>
      </c>
      <c r="E60" s="315">
        <f t="shared" si="64"/>
        <v>46.104519518159591</v>
      </c>
      <c r="F60" s="258" t="str">
        <f t="shared" si="65"/>
        <v>C</v>
      </c>
      <c r="G60" s="316">
        <f t="shared" si="66"/>
        <v>47.092626773109224</v>
      </c>
      <c r="H60" s="318" t="str">
        <f t="shared" si="73"/>
        <v/>
      </c>
      <c r="I60" s="240"/>
      <c r="J60" s="27" t="str">
        <f t="shared" si="67"/>
        <v>C</v>
      </c>
      <c r="K60" s="368">
        <v>45</v>
      </c>
      <c r="L60" s="315">
        <f t="shared" si="68"/>
        <v>46.104519518159591</v>
      </c>
      <c r="M60" s="258" t="str">
        <f t="shared" si="69"/>
        <v>C</v>
      </c>
      <c r="N60" s="316">
        <f t="shared" si="70"/>
        <v>47.092626773109224</v>
      </c>
      <c r="O60" s="318" t="str">
        <f t="shared" si="72"/>
        <v/>
      </c>
    </row>
    <row r="61" spans="1:15" s="1" customFormat="1" ht="16.5">
      <c r="A61" s="343" t="s">
        <v>112</v>
      </c>
      <c r="B61" s="344" t="s">
        <v>81</v>
      </c>
      <c r="C61" s="46" t="str">
        <f t="shared" si="63"/>
        <v>C</v>
      </c>
      <c r="D61" s="370">
        <v>35</v>
      </c>
      <c r="E61" s="345">
        <f t="shared" si="64"/>
        <v>35.859070736346347</v>
      </c>
      <c r="F61" s="265" t="str">
        <f t="shared" si="65"/>
        <v>C</v>
      </c>
      <c r="G61" s="346">
        <f t="shared" si="66"/>
        <v>37.70175723881998</v>
      </c>
      <c r="H61" s="347" t="str">
        <f t="shared" si="73"/>
        <v/>
      </c>
      <c r="I61" s="300"/>
      <c r="J61" s="46" t="str">
        <f t="shared" si="67"/>
        <v>C</v>
      </c>
      <c r="K61" s="370">
        <v>35</v>
      </c>
      <c r="L61" s="345">
        <f t="shared" si="68"/>
        <v>35.859070736346347</v>
      </c>
      <c r="M61" s="265" t="str">
        <f t="shared" si="69"/>
        <v>C</v>
      </c>
      <c r="N61" s="346">
        <f t="shared" si="70"/>
        <v>37.70175723881998</v>
      </c>
      <c r="O61" s="347" t="str">
        <f t="shared" si="72"/>
        <v/>
      </c>
    </row>
    <row r="62" spans="1:15" s="1" customFormat="1" ht="16.5">
      <c r="A62" s="359" t="s">
        <v>113</v>
      </c>
      <c r="B62" s="351"/>
      <c r="C62" s="27"/>
      <c r="D62" s="330">
        <f>AVERAGE(D63:D67)</f>
        <v>63</v>
      </c>
      <c r="E62" s="331">
        <f>STDEVP(E63:E67)</f>
        <v>15.825771438457297</v>
      </c>
      <c r="F62" s="332"/>
      <c r="G62" s="333">
        <f>STDEVP(G63:G67)</f>
        <v>23.105567877569463</v>
      </c>
      <c r="H62" s="318"/>
      <c r="I62" s="240"/>
      <c r="J62" s="27" t="str">
        <f t="shared" ref="J62:J67" si="74">IF(K62=0,"-",IF(K62&gt;=91,"S",IF(K62&gt;=71,"A",IF(K62&gt;=51,"B",IF(K62&gt;=31,"C","D")))))</f>
        <v>B</v>
      </c>
      <c r="K62" s="330">
        <f>AVERAGE(K63:K67)</f>
        <v>63</v>
      </c>
      <c r="L62" s="331">
        <f>STDEVP(L63:L67)</f>
        <v>15.825771438457297</v>
      </c>
      <c r="M62" s="332"/>
      <c r="N62" s="333">
        <f>STDEVP(N63:N67)</f>
        <v>23.105567877569463</v>
      </c>
      <c r="O62" s="318" t="str">
        <f t="shared" si="72"/>
        <v>변동</v>
      </c>
    </row>
    <row r="63" spans="1:15" s="1" customFormat="1" ht="16.5">
      <c r="A63" s="360" t="s">
        <v>114</v>
      </c>
      <c r="B63" s="361" t="s">
        <v>115</v>
      </c>
      <c r="C63" s="27" t="str">
        <f t="shared" ref="C63:C67" si="75">IF(D63=0,"-",IF(D63&gt;=91,"S",IF(D63&gt;=71,"A",IF(D63&gt;=51,"B",IF(D63&gt;=31,"C","D")))))</f>
        <v>B</v>
      </c>
      <c r="D63" s="368">
        <v>65</v>
      </c>
      <c r="E63" s="315">
        <f>(D$6/D$62)*D63</f>
        <v>59.790528233151178</v>
      </c>
      <c r="F63" s="258" t="str">
        <f t="shared" ref="F63" si="76">IF(G63=0,"-",IF(G63&gt;=91,"S",IF(G63&gt;=71,"A",IF(G63&gt;=51,"B",IF(G63&gt;=31,"C","D")))))</f>
        <v>B</v>
      </c>
      <c r="G63" s="352">
        <f>D$6+(E63-D$6)*G$6/E$62</f>
        <v>60.636787379733626</v>
      </c>
      <c r="H63" s="318" t="str">
        <f t="shared" si="73"/>
        <v/>
      </c>
      <c r="I63" s="240"/>
      <c r="J63" s="27" t="str">
        <f t="shared" si="74"/>
        <v>B</v>
      </c>
      <c r="K63" s="368">
        <v>65</v>
      </c>
      <c r="L63" s="315">
        <f>(K$6/K$62)*K63</f>
        <v>59.790528233151178</v>
      </c>
      <c r="M63" s="258" t="str">
        <f t="shared" ref="M63:M67" si="77">IF(N63=0,"-",IF(N63&gt;=91,"S",IF(N63&gt;=71,"A",IF(N63&gt;=51,"B",IF(N63&gt;=31,"C","D")))))</f>
        <v>B</v>
      </c>
      <c r="N63" s="352">
        <f>K$6+(L63-K$6)*N$6/L$62</f>
        <v>60.636787379733626</v>
      </c>
      <c r="O63" s="318" t="str">
        <f t="shared" si="72"/>
        <v/>
      </c>
    </row>
    <row r="64" spans="1:15" s="1" customFormat="1" ht="16.5">
      <c r="A64" s="360" t="s">
        <v>114</v>
      </c>
      <c r="B64" s="361" t="s">
        <v>116</v>
      </c>
      <c r="C64" s="27" t="str">
        <f t="shared" si="75"/>
        <v>A</v>
      </c>
      <c r="D64" s="368">
        <v>75</v>
      </c>
      <c r="E64" s="315">
        <f t="shared" ref="E64:E67" si="78">(D$6/D$62)*D64</f>
        <v>68.989071038251367</v>
      </c>
      <c r="F64" s="258" t="str">
        <f t="shared" ref="F64:F67" si="79">IF(G64=0,"-",IF(G64&gt;=91,"S",IF(G64&gt;=71,"A",IF(G64&gt;=51,"B",IF(G64&gt;=31,"C","D")))))</f>
        <v>A</v>
      </c>
      <c r="G64" s="352">
        <f t="shared" ref="G64:G67" si="80">D$6+(E64-D$6)*G$6/E$62</f>
        <v>74.06662591774608</v>
      </c>
      <c r="H64" s="318" t="str">
        <f t="shared" ref="H64:H67" si="81">IF(F64=C64,"","변동")</f>
        <v/>
      </c>
      <c r="I64" s="240"/>
      <c r="J64" s="27" t="str">
        <f t="shared" si="74"/>
        <v>A</v>
      </c>
      <c r="K64" s="368">
        <v>75</v>
      </c>
      <c r="L64" s="315">
        <f t="shared" ref="L64:L67" si="82">(K$6/K$62)*K64</f>
        <v>68.989071038251367</v>
      </c>
      <c r="M64" s="258" t="str">
        <f t="shared" si="77"/>
        <v>A</v>
      </c>
      <c r="N64" s="352">
        <f t="shared" ref="N64:N67" si="83">K$6+(L64-K$6)*N$6/L$62</f>
        <v>74.06662591774608</v>
      </c>
      <c r="O64" s="318" t="str">
        <f t="shared" si="72"/>
        <v/>
      </c>
    </row>
    <row r="65" spans="1:15" s="1" customFormat="1" ht="16.5">
      <c r="A65" s="360" t="s">
        <v>114</v>
      </c>
      <c r="B65" s="361" t="s">
        <v>117</v>
      </c>
      <c r="C65" s="27" t="str">
        <f t="shared" si="75"/>
        <v>A</v>
      </c>
      <c r="D65" s="368">
        <v>85</v>
      </c>
      <c r="E65" s="315">
        <f t="shared" si="78"/>
        <v>78.187613843351542</v>
      </c>
      <c r="F65" s="258" t="str">
        <f t="shared" si="79"/>
        <v>A</v>
      </c>
      <c r="G65" s="352">
        <f t="shared" si="80"/>
        <v>87.496464455758513</v>
      </c>
      <c r="H65" s="318" t="str">
        <f t="shared" si="81"/>
        <v/>
      </c>
      <c r="I65" s="240"/>
      <c r="J65" s="27" t="str">
        <f t="shared" si="74"/>
        <v>A</v>
      </c>
      <c r="K65" s="368">
        <v>85</v>
      </c>
      <c r="L65" s="315">
        <f t="shared" si="82"/>
        <v>78.187613843351542</v>
      </c>
      <c r="M65" s="258" t="str">
        <f t="shared" si="77"/>
        <v>A</v>
      </c>
      <c r="N65" s="352">
        <f t="shared" si="83"/>
        <v>87.496464455758513</v>
      </c>
      <c r="O65" s="318" t="str">
        <f t="shared" si="72"/>
        <v/>
      </c>
    </row>
    <row r="66" spans="1:15" s="1" customFormat="1" ht="16.5">
      <c r="A66" s="360" t="s">
        <v>114</v>
      </c>
      <c r="B66" s="361" t="s">
        <v>118</v>
      </c>
      <c r="C66" s="27" t="str">
        <f t="shared" si="75"/>
        <v>B</v>
      </c>
      <c r="D66" s="368">
        <v>55</v>
      </c>
      <c r="E66" s="315">
        <f t="shared" si="78"/>
        <v>50.591985428050997</v>
      </c>
      <c r="F66" s="258" t="str">
        <f t="shared" si="79"/>
        <v>C</v>
      </c>
      <c r="G66" s="352">
        <f t="shared" si="80"/>
        <v>47.206948841721186</v>
      </c>
      <c r="H66" s="318" t="str">
        <f t="shared" si="81"/>
        <v>변동</v>
      </c>
      <c r="I66" s="240"/>
      <c r="J66" s="27" t="str">
        <f t="shared" si="74"/>
        <v>B</v>
      </c>
      <c r="K66" s="368">
        <v>55</v>
      </c>
      <c r="L66" s="315">
        <f t="shared" si="82"/>
        <v>50.591985428050997</v>
      </c>
      <c r="M66" s="258" t="str">
        <f t="shared" si="77"/>
        <v>C</v>
      </c>
      <c r="N66" s="352">
        <f t="shared" si="83"/>
        <v>47.206948841721186</v>
      </c>
      <c r="O66" s="318" t="str">
        <f t="shared" si="72"/>
        <v>변동</v>
      </c>
    </row>
    <row r="67" spans="1:15" s="1" customFormat="1" ht="16.5">
      <c r="A67" s="362" t="s">
        <v>114</v>
      </c>
      <c r="B67" s="363" t="s">
        <v>119</v>
      </c>
      <c r="C67" s="46" t="str">
        <f t="shared" si="75"/>
        <v>C</v>
      </c>
      <c r="D67" s="370">
        <v>35</v>
      </c>
      <c r="E67" s="345">
        <f t="shared" si="78"/>
        <v>32.194899817850633</v>
      </c>
      <c r="F67" s="265" t="str">
        <f t="shared" si="79"/>
        <v>D</v>
      </c>
      <c r="G67" s="355">
        <f t="shared" si="80"/>
        <v>20.347271765696306</v>
      </c>
      <c r="H67" s="347" t="str">
        <f t="shared" si="81"/>
        <v>변동</v>
      </c>
      <c r="I67" s="300"/>
      <c r="J67" s="46" t="str">
        <f t="shared" si="74"/>
        <v>C</v>
      </c>
      <c r="K67" s="370">
        <v>35</v>
      </c>
      <c r="L67" s="345">
        <f t="shared" si="82"/>
        <v>32.194899817850633</v>
      </c>
      <c r="M67" s="265" t="str">
        <f t="shared" si="77"/>
        <v>D</v>
      </c>
      <c r="N67" s="355">
        <f t="shared" si="83"/>
        <v>20.347271765696306</v>
      </c>
      <c r="O67" s="347" t="str">
        <f t="shared" si="72"/>
        <v>변동</v>
      </c>
    </row>
    <row r="68" spans="1:15" s="1" customFormat="1" ht="16.5">
      <c r="A68" s="359" t="s">
        <v>120</v>
      </c>
      <c r="B68" s="351"/>
      <c r="C68" s="27"/>
      <c r="D68" s="330">
        <f>AVERAGE(D69:D72)</f>
        <v>65</v>
      </c>
      <c r="E68" s="331">
        <f>STDEVP(E69:E72)</f>
        <v>19.935688021341118</v>
      </c>
      <c r="F68" s="332"/>
      <c r="G68" s="333">
        <f>STDEVP(G69:G72)</f>
        <v>23.105567877569452</v>
      </c>
      <c r="H68" s="318"/>
      <c r="I68" s="240"/>
      <c r="J68" s="27" t="str">
        <f t="shared" si="67"/>
        <v>B</v>
      </c>
      <c r="K68" s="330">
        <f>AVERAGE(K69:K72)</f>
        <v>65</v>
      </c>
      <c r="L68" s="331">
        <f>STDEVP(L69:L72)</f>
        <v>19.935688021341118</v>
      </c>
      <c r="M68" s="332"/>
      <c r="N68" s="333">
        <f>STDEVP(N69:N72)</f>
        <v>23.105567877569452</v>
      </c>
      <c r="O68" s="318" t="str">
        <f t="shared" ref="O68:O72" si="84">IF(M68=J68,"","변동")</f>
        <v>변동</v>
      </c>
    </row>
    <row r="69" spans="1:15" s="1" customFormat="1" ht="16.5">
      <c r="A69" s="360" t="s">
        <v>114</v>
      </c>
      <c r="B69" s="361" t="s">
        <v>121</v>
      </c>
      <c r="C69" s="27" t="str">
        <f t="shared" si="63"/>
        <v>S</v>
      </c>
      <c r="D69" s="368">
        <v>95</v>
      </c>
      <c r="E69" s="315">
        <f>(D$6/D$68)*D69</f>
        <v>84.697351828499365</v>
      </c>
      <c r="F69" s="258" t="str">
        <f t="shared" ref="F69" si="85">IF(G69=0,"-",IF(G69&gt;=91,"S",IF(G69&gt;=71,"A",IF(G69&gt;=51,"B",IF(G69&gt;=31,"C","D")))))</f>
        <v>A</v>
      </c>
      <c r="G69" s="352">
        <f>D$6+(E69-D$6)*G$6/E$68</f>
        <v>88.950191931919647</v>
      </c>
      <c r="H69" s="318" t="str">
        <f t="shared" ref="H69" si="86">IF(F69=C69,"","변동")</f>
        <v>변동</v>
      </c>
      <c r="I69" s="240"/>
      <c r="J69" s="27" t="str">
        <f t="shared" si="67"/>
        <v>S</v>
      </c>
      <c r="K69" s="368">
        <v>95</v>
      </c>
      <c r="L69" s="315">
        <f>(K$6/K$68)*K69</f>
        <v>84.697351828499365</v>
      </c>
      <c r="M69" s="258" t="str">
        <f t="shared" ref="M69:M72" si="87">IF(N69=0,"-",IF(N69&gt;=91,"S",IF(N69&gt;=71,"A",IF(N69&gt;=51,"B",IF(N69&gt;=31,"C","D")))))</f>
        <v>A</v>
      </c>
      <c r="N69" s="352">
        <f>K$6+(L69-K$6)*N$6/L$68</f>
        <v>88.950191931919647</v>
      </c>
      <c r="O69" s="318" t="str">
        <f t="shared" si="84"/>
        <v>변동</v>
      </c>
    </row>
    <row r="70" spans="1:15" s="1" customFormat="1" ht="16.5">
      <c r="A70" s="360" t="s">
        <v>114</v>
      </c>
      <c r="B70" s="361" t="s">
        <v>122</v>
      </c>
      <c r="C70" s="27" t="str">
        <f t="shared" si="63"/>
        <v>A</v>
      </c>
      <c r="D70" s="368">
        <v>75</v>
      </c>
      <c r="E70" s="315">
        <f t="shared" ref="E70:E72" si="88">(D$6/D$68)*D70</f>
        <v>66.866330390920552</v>
      </c>
      <c r="F70" s="258" t="str">
        <f t="shared" ref="F70:F72" si="89">IF(G70=0,"-",IF(G70&gt;=91,"S",IF(G70&gt;=71,"A",IF(G70&gt;=51,"B",IF(G70&gt;=31,"C","D")))))</f>
        <v>B</v>
      </c>
      <c r="G70" s="352">
        <f t="shared" ref="G70:G72" si="90">D$6+(E70-D$6)*G$6/E$68</f>
        <v>68.283943758727318</v>
      </c>
      <c r="H70" s="318" t="str">
        <f t="shared" ref="H70:H72" si="91">IF(F70=C70,"","변동")</f>
        <v>변동</v>
      </c>
      <c r="I70" s="240"/>
      <c r="J70" s="27" t="str">
        <f t="shared" si="67"/>
        <v>A</v>
      </c>
      <c r="K70" s="368">
        <v>75</v>
      </c>
      <c r="L70" s="315">
        <f t="shared" ref="L70:L72" si="92">(K$6/K$68)*K70</f>
        <v>66.866330390920552</v>
      </c>
      <c r="M70" s="258" t="str">
        <f t="shared" si="87"/>
        <v>B</v>
      </c>
      <c r="N70" s="352">
        <f t="shared" ref="N70:N72" si="93">K$6+(L70-K$6)*N$6/L$68</f>
        <v>68.283943758727318</v>
      </c>
      <c r="O70" s="318" t="str">
        <f t="shared" si="84"/>
        <v>변동</v>
      </c>
    </row>
    <row r="71" spans="1:15" s="1" customFormat="1" ht="16.5">
      <c r="A71" s="360" t="s">
        <v>114</v>
      </c>
      <c r="B71" s="361" t="s">
        <v>123</v>
      </c>
      <c r="C71" s="27" t="str">
        <f t="shared" si="63"/>
        <v>B</v>
      </c>
      <c r="D71" s="368">
        <v>55</v>
      </c>
      <c r="E71" s="315">
        <f t="shared" si="88"/>
        <v>49.03530895334174</v>
      </c>
      <c r="F71" s="258" t="str">
        <f t="shared" si="89"/>
        <v>C</v>
      </c>
      <c r="G71" s="352">
        <f t="shared" si="90"/>
        <v>47.617695585534975</v>
      </c>
      <c r="H71" s="318" t="str">
        <f t="shared" si="91"/>
        <v>변동</v>
      </c>
      <c r="I71" s="240"/>
      <c r="J71" s="27" t="str">
        <f t="shared" si="67"/>
        <v>B</v>
      </c>
      <c r="K71" s="368">
        <v>55</v>
      </c>
      <c r="L71" s="315">
        <f t="shared" si="92"/>
        <v>49.03530895334174</v>
      </c>
      <c r="M71" s="258" t="str">
        <f t="shared" si="87"/>
        <v>C</v>
      </c>
      <c r="N71" s="352">
        <f t="shared" si="93"/>
        <v>47.617695585534975</v>
      </c>
      <c r="O71" s="318" t="str">
        <f t="shared" si="84"/>
        <v>변동</v>
      </c>
    </row>
    <row r="72" spans="1:15" s="1" customFormat="1" ht="16.5">
      <c r="A72" s="362" t="s">
        <v>114</v>
      </c>
      <c r="B72" s="363" t="s">
        <v>124</v>
      </c>
      <c r="C72" s="46" t="str">
        <f t="shared" si="63"/>
        <v>C</v>
      </c>
      <c r="D72" s="370">
        <v>35</v>
      </c>
      <c r="E72" s="345">
        <f t="shared" si="88"/>
        <v>31.204287515762925</v>
      </c>
      <c r="F72" s="265" t="str">
        <f t="shared" si="89"/>
        <v>D</v>
      </c>
      <c r="G72" s="355">
        <f t="shared" si="90"/>
        <v>26.951447412342631</v>
      </c>
      <c r="H72" s="347" t="str">
        <f t="shared" si="91"/>
        <v>변동</v>
      </c>
      <c r="I72" s="300"/>
      <c r="J72" s="46" t="str">
        <f t="shared" si="67"/>
        <v>C</v>
      </c>
      <c r="K72" s="370">
        <v>35</v>
      </c>
      <c r="L72" s="345">
        <f t="shared" si="92"/>
        <v>31.204287515762925</v>
      </c>
      <c r="M72" s="265" t="str">
        <f t="shared" si="87"/>
        <v>D</v>
      </c>
      <c r="N72" s="355">
        <f t="shared" si="93"/>
        <v>26.951447412342631</v>
      </c>
      <c r="O72" s="347" t="str">
        <f t="shared" si="84"/>
        <v>변동</v>
      </c>
    </row>
    <row r="73" spans="1:15" s="1" customFormat="1" ht="16.5">
      <c r="A73" s="359" t="s">
        <v>125</v>
      </c>
      <c r="B73" s="351"/>
      <c r="C73" s="27"/>
      <c r="D73" s="330">
        <f>AVERAGE(D74:D77)</f>
        <v>60</v>
      </c>
      <c r="E73" s="331">
        <f>STDEVP(E74:E77)</f>
        <v>10.798497678226441</v>
      </c>
      <c r="F73" s="332"/>
      <c r="G73" s="333">
        <f>STDEVP(G74:G77)</f>
        <v>23.105567877569431</v>
      </c>
      <c r="H73" s="318"/>
      <c r="I73" s="240"/>
      <c r="J73" s="27" t="str">
        <f t="shared" ref="J73:J77" si="94">IF(K73=0,"-",IF(K73&gt;=91,"S",IF(K73&gt;=71,"A",IF(K73&gt;=51,"B",IF(K73&gt;=31,"C","D")))))</f>
        <v>B</v>
      </c>
      <c r="K73" s="330">
        <f>AVERAGE(K74:K77)</f>
        <v>60</v>
      </c>
      <c r="L73" s="331">
        <f>STDEVP(L74:L77)</f>
        <v>10.798497678226441</v>
      </c>
      <c r="M73" s="332"/>
      <c r="N73" s="333">
        <f>STDEVP(N74:N77)</f>
        <v>23.105567877569431</v>
      </c>
      <c r="O73" s="318" t="str">
        <f t="shared" si="72"/>
        <v>변동</v>
      </c>
    </row>
    <row r="74" spans="1:15" s="1" customFormat="1" ht="16.5">
      <c r="A74" s="360" t="s">
        <v>114</v>
      </c>
      <c r="B74" s="361" t="s">
        <v>126</v>
      </c>
      <c r="C74" s="27" t="str">
        <f t="shared" ref="C74:C77" si="95">IF(D74=0,"-",IF(D74&gt;=91,"S",IF(D74&gt;=71,"A",IF(D74&gt;=51,"B",IF(D74&gt;=31,"C","D")))))</f>
        <v>C</v>
      </c>
      <c r="D74" s="368">
        <v>45</v>
      </c>
      <c r="E74" s="315">
        <f>(D$6/D$73)*D74</f>
        <v>43.463114754098363</v>
      </c>
      <c r="F74" s="258" t="str">
        <f t="shared" ref="F74" si="96">IF(G74=0,"-",IF(G74&gt;=91,"S",IF(G74&gt;=71,"A",IF(G74&gt;=51,"B",IF(G74&gt;=31,"C","D")))))</f>
        <v>D</v>
      </c>
      <c r="G74" s="352">
        <f>D$6+(E74-D$6)*G$6/E$73</f>
        <v>26.951447412342652</v>
      </c>
      <c r="H74" s="318" t="str">
        <f t="shared" ref="H74" si="97">IF(F74=C74,"","변동")</f>
        <v>변동</v>
      </c>
      <c r="I74" s="240"/>
      <c r="J74" s="27" t="str">
        <f t="shared" si="94"/>
        <v>C</v>
      </c>
      <c r="K74" s="368">
        <v>45</v>
      </c>
      <c r="L74" s="315">
        <f>(K$6/K$73)*K74</f>
        <v>43.463114754098363</v>
      </c>
      <c r="M74" s="258" t="str">
        <f t="shared" ref="M74:M77" si="98">IF(N74=0,"-",IF(N74&gt;=91,"S",IF(N74&gt;=71,"A",IF(N74&gt;=51,"B",IF(N74&gt;=31,"C","D")))))</f>
        <v>D</v>
      </c>
      <c r="N74" s="352">
        <f>K$6+(L74-K$6)*N$6/L$73</f>
        <v>26.951447412342652</v>
      </c>
      <c r="O74" s="318" t="str">
        <f t="shared" si="72"/>
        <v>변동</v>
      </c>
    </row>
    <row r="75" spans="1:15" s="1" customFormat="1" ht="16.5">
      <c r="A75" s="360" t="s">
        <v>114</v>
      </c>
      <c r="B75" s="361" t="s">
        <v>127</v>
      </c>
      <c r="C75" s="27" t="str">
        <f t="shared" si="95"/>
        <v>B</v>
      </c>
      <c r="D75" s="368">
        <v>55</v>
      </c>
      <c r="E75" s="315">
        <f t="shared" ref="E75:E77" si="99">(D$6/D$73)*D75</f>
        <v>53.12158469945355</v>
      </c>
      <c r="F75" s="258" t="str">
        <f t="shared" ref="F75:F77" si="100">IF(G75=0,"-",IF(G75&gt;=91,"S",IF(G75&gt;=71,"A",IF(G75&gt;=51,"B",IF(G75&gt;=31,"C","D")))))</f>
        <v>C</v>
      </c>
      <c r="G75" s="352">
        <f t="shared" ref="G75:G77" si="101">D$6+(E75-D$6)*G$6/E$73</f>
        <v>47.617695585534975</v>
      </c>
      <c r="H75" s="318" t="str">
        <f t="shared" ref="H75:H77" si="102">IF(F75=C75,"","변동")</f>
        <v>변동</v>
      </c>
      <c r="I75" s="240"/>
      <c r="J75" s="27" t="str">
        <f t="shared" si="94"/>
        <v>B</v>
      </c>
      <c r="K75" s="368">
        <v>55</v>
      </c>
      <c r="L75" s="315">
        <f t="shared" ref="L75:L77" si="103">(K$6/K$73)*K75</f>
        <v>53.12158469945355</v>
      </c>
      <c r="M75" s="258" t="str">
        <f t="shared" si="98"/>
        <v>C</v>
      </c>
      <c r="N75" s="352">
        <f t="shared" ref="N75:N77" si="104">K$6+(L75-K$6)*N$6/L$73</f>
        <v>47.617695585534975</v>
      </c>
      <c r="O75" s="318" t="str">
        <f t="shared" ref="O75:O77" si="105">IF(M75=J75,"","변동")</f>
        <v>변동</v>
      </c>
    </row>
    <row r="76" spans="1:15" s="1" customFormat="1" ht="16.5">
      <c r="A76" s="360" t="s">
        <v>114</v>
      </c>
      <c r="B76" s="361" t="s">
        <v>128</v>
      </c>
      <c r="C76" s="27" t="str">
        <f t="shared" si="95"/>
        <v>B</v>
      </c>
      <c r="D76" s="368">
        <v>65</v>
      </c>
      <c r="E76" s="315">
        <f t="shared" si="99"/>
        <v>62.780054644808743</v>
      </c>
      <c r="F76" s="258" t="str">
        <f t="shared" si="100"/>
        <v>B</v>
      </c>
      <c r="G76" s="352">
        <f t="shared" si="101"/>
        <v>68.283943758727318</v>
      </c>
      <c r="H76" s="318" t="str">
        <f t="shared" si="102"/>
        <v/>
      </c>
      <c r="I76" s="240"/>
      <c r="J76" s="27" t="str">
        <f t="shared" si="94"/>
        <v>B</v>
      </c>
      <c r="K76" s="368">
        <v>65</v>
      </c>
      <c r="L76" s="315">
        <f t="shared" si="103"/>
        <v>62.780054644808743</v>
      </c>
      <c r="M76" s="258" t="str">
        <f t="shared" si="98"/>
        <v>B</v>
      </c>
      <c r="N76" s="352">
        <f t="shared" si="104"/>
        <v>68.283943758727318</v>
      </c>
      <c r="O76" s="318" t="str">
        <f t="shared" si="105"/>
        <v/>
      </c>
    </row>
    <row r="77" spans="1:15" s="1" customFormat="1" ht="16.5">
      <c r="A77" s="362" t="s">
        <v>114</v>
      </c>
      <c r="B77" s="363" t="s">
        <v>129</v>
      </c>
      <c r="C77" s="46" t="str">
        <f t="shared" si="95"/>
        <v>A</v>
      </c>
      <c r="D77" s="370">
        <v>75</v>
      </c>
      <c r="E77" s="345">
        <f t="shared" si="99"/>
        <v>72.438524590163937</v>
      </c>
      <c r="F77" s="265" t="str">
        <f t="shared" si="100"/>
        <v>A</v>
      </c>
      <c r="G77" s="355">
        <f t="shared" si="101"/>
        <v>88.950191931919662</v>
      </c>
      <c r="H77" s="347" t="str">
        <f t="shared" si="102"/>
        <v/>
      </c>
      <c r="I77" s="300"/>
      <c r="J77" s="46" t="str">
        <f t="shared" si="94"/>
        <v>A</v>
      </c>
      <c r="K77" s="370">
        <v>75</v>
      </c>
      <c r="L77" s="345">
        <f t="shared" si="103"/>
        <v>72.438524590163937</v>
      </c>
      <c r="M77" s="265" t="str">
        <f t="shared" si="98"/>
        <v>A</v>
      </c>
      <c r="N77" s="355">
        <f t="shared" si="104"/>
        <v>88.950191931919662</v>
      </c>
      <c r="O77" s="347" t="str">
        <f t="shared" si="105"/>
        <v/>
      </c>
    </row>
  </sheetData>
  <mergeCells count="5">
    <mergeCell ref="A5:B5"/>
    <mergeCell ref="C5:D5"/>
    <mergeCell ref="F5:G5"/>
    <mergeCell ref="J5:K5"/>
    <mergeCell ref="M5:N5"/>
  </mergeCells>
  <phoneticPr fontId="3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Normal="100" workbookViewId="0">
      <pane xSplit="5" ySplit="6" topLeftCell="F7" activePane="bottomRight" state="frozen"/>
      <selection activeCell="D7" sqref="D7:D13"/>
      <selection pane="topRight" activeCell="D7" sqref="D7:D13"/>
      <selection pane="bottomLeft" activeCell="D7" sqref="D7:D13"/>
      <selection pane="bottomRight" activeCell="F11" sqref="F11"/>
    </sheetView>
  </sheetViews>
  <sheetFormatPr defaultRowHeight="16.5"/>
  <cols>
    <col min="1" max="1" width="3.875" bestFit="1" customWidth="1"/>
    <col min="2" max="2" width="10.5" customWidth="1"/>
    <col min="3" max="3" width="7.125" bestFit="1" customWidth="1"/>
    <col min="4" max="4" width="9" customWidth="1"/>
    <col min="5" max="21" width="8.125" customWidth="1"/>
  </cols>
  <sheetData>
    <row r="1" spans="1:21" ht="24.75">
      <c r="A1" s="218" t="s">
        <v>130</v>
      </c>
      <c r="K1" s="364"/>
    </row>
    <row r="3" spans="1:21" ht="18">
      <c r="A3" s="238" t="s">
        <v>86</v>
      </c>
      <c r="K3" s="364" t="s">
        <v>138</v>
      </c>
    </row>
    <row r="4" spans="1:21" s="1" customFormat="1" ht="21" customHeight="1">
      <c r="A4" s="244"/>
      <c r="B4" s="303" t="s">
        <v>44</v>
      </c>
      <c r="F4" s="245" t="s">
        <v>45</v>
      </c>
      <c r="G4" s="246"/>
      <c r="H4" s="246"/>
      <c r="I4" s="246"/>
      <c r="J4" s="246"/>
      <c r="K4" s="247" t="s">
        <v>46</v>
      </c>
      <c r="L4" s="246"/>
      <c r="M4" s="246"/>
      <c r="N4" s="246"/>
      <c r="O4" s="248"/>
      <c r="P4" s="246" t="s">
        <v>64</v>
      </c>
      <c r="Q4" s="246"/>
      <c r="R4" s="249"/>
    </row>
    <row r="5" spans="1:21" s="1" customFormat="1" ht="21" customHeight="1">
      <c r="A5" s="195" t="s">
        <v>1</v>
      </c>
      <c r="B5" s="3"/>
      <c r="C5" s="4"/>
      <c r="D5" s="4"/>
      <c r="E5" s="5"/>
      <c r="F5" s="6" t="s">
        <v>2</v>
      </c>
      <c r="G5" s="7" t="s">
        <v>3</v>
      </c>
      <c r="H5" s="3" t="s">
        <v>4</v>
      </c>
      <c r="I5" s="4"/>
      <c r="J5" s="202" t="s">
        <v>5</v>
      </c>
      <c r="K5" s="6" t="s">
        <v>2</v>
      </c>
      <c r="L5" s="7" t="s">
        <v>3</v>
      </c>
      <c r="M5" s="3" t="s">
        <v>4</v>
      </c>
      <c r="N5" s="4"/>
      <c r="O5" s="202" t="s">
        <v>5</v>
      </c>
      <c r="P5" s="3" t="s">
        <v>4</v>
      </c>
      <c r="Q5" s="4"/>
      <c r="R5" s="202" t="s">
        <v>5</v>
      </c>
      <c r="S5" s="378" t="s">
        <v>51</v>
      </c>
      <c r="T5" s="379"/>
      <c r="U5" s="380"/>
    </row>
    <row r="6" spans="1:21" s="1" customFormat="1" ht="21" customHeight="1" thickBot="1">
      <c r="A6" s="196" t="s">
        <v>6</v>
      </c>
      <c r="B6" s="8" t="s">
        <v>7</v>
      </c>
      <c r="C6" s="9" t="s">
        <v>8</v>
      </c>
      <c r="D6" s="9" t="s">
        <v>9</v>
      </c>
      <c r="E6" s="10" t="s">
        <v>10</v>
      </c>
      <c r="F6" s="11">
        <v>0.65</v>
      </c>
      <c r="G6" s="12">
        <v>0.35</v>
      </c>
      <c r="H6" s="8" t="s">
        <v>11</v>
      </c>
      <c r="I6" s="13" t="s">
        <v>12</v>
      </c>
      <c r="J6" s="66">
        <f>COUNT(J7:J38)</f>
        <v>32</v>
      </c>
      <c r="K6" s="11">
        <v>0.65</v>
      </c>
      <c r="L6" s="12">
        <v>0.35</v>
      </c>
      <c r="M6" s="8" t="s">
        <v>11</v>
      </c>
      <c r="N6" s="13" t="s">
        <v>12</v>
      </c>
      <c r="O6" s="66">
        <f>COUNT(O7:O38)</f>
        <v>32</v>
      </c>
      <c r="P6" s="8" t="s">
        <v>11</v>
      </c>
      <c r="Q6" s="13" t="s">
        <v>32</v>
      </c>
      <c r="R6" s="66">
        <f>COUNT(R7:R38)</f>
        <v>32</v>
      </c>
      <c r="S6" s="381"/>
      <c r="T6" s="382"/>
      <c r="U6" s="383"/>
    </row>
    <row r="7" spans="1:21" s="1" customFormat="1" ht="21" customHeight="1" thickTop="1">
      <c r="A7" s="250">
        <f>ROW()-6</f>
        <v>1</v>
      </c>
      <c r="B7" s="251" t="s">
        <v>15</v>
      </c>
      <c r="C7" s="14" t="s">
        <v>13</v>
      </c>
      <c r="D7" s="252" t="s">
        <v>56</v>
      </c>
      <c r="E7" s="15" t="s">
        <v>14</v>
      </c>
      <c r="F7" s="16">
        <f>평균_표준편차!G8</f>
        <v>29.652393913487717</v>
      </c>
      <c r="G7" s="17"/>
      <c r="H7" s="18" t="str">
        <f>IF(I7=0,"-",IF(I7&gt;=91,"S",IF(I7&gt;=71,"A",IF(I7&gt;=51,"B",IF(I7&gt;=31,"C","D")))))</f>
        <v>D</v>
      </c>
      <c r="I7" s="19">
        <f>IF(F7*G7=0,F7+G7,(F7*$F$6+G7*$G$6))</f>
        <v>29.652393913487717</v>
      </c>
      <c r="J7" s="253">
        <f t="shared" ref="J7:J38" si="0">RANK(I7,I$7:I$38,0)</f>
        <v>30</v>
      </c>
      <c r="K7" s="16">
        <f>평균_표준편차!N8</f>
        <v>29.652393913487717</v>
      </c>
      <c r="L7" s="17"/>
      <c r="M7" s="18" t="str">
        <f>IF(N7=0,"-",IF(N7&gt;=91,"S",IF(N7&gt;=71,"A",IF(N7&gt;=51,"B",IF(N7&gt;=31,"C","D")))))</f>
        <v>D</v>
      </c>
      <c r="N7" s="19">
        <f>IF(K7*L7=0,K7+L7,(K7*$K$6+L7*$L$6))</f>
        <v>29.652393913487717</v>
      </c>
      <c r="O7" s="253">
        <f t="shared" ref="O7:O38" si="1">RANK(N7,N$7:N$38,0)</f>
        <v>30</v>
      </c>
      <c r="P7" s="18" t="str">
        <f>IF(Q7=0,"-",IF(Q7&gt;=91,"S",IF(Q7&gt;=71,"A",IF(Q7&gt;=51,"B",IF(Q7&gt;=31,"C","D")))))</f>
        <v>D</v>
      </c>
      <c r="Q7" s="19">
        <f>AVERAGE(I7,N7)</f>
        <v>29.652393913487717</v>
      </c>
      <c r="R7" s="253">
        <f t="shared" ref="R7:R38" si="2">RANK(Q7,Q$7:Q$38,0)</f>
        <v>30</v>
      </c>
      <c r="S7" s="254"/>
      <c r="T7" s="255"/>
      <c r="U7" s="256"/>
    </row>
    <row r="8" spans="1:21" s="1" customFormat="1" ht="21" customHeight="1">
      <c r="A8" s="257">
        <f t="shared" ref="A8:A38" si="3">ROW()-6</f>
        <v>2</v>
      </c>
      <c r="B8" s="258" t="s">
        <v>16</v>
      </c>
      <c r="C8" s="21" t="s">
        <v>13</v>
      </c>
      <c r="D8" s="259" t="s">
        <v>59</v>
      </c>
      <c r="E8" s="22" t="s">
        <v>14</v>
      </c>
      <c r="F8" s="23">
        <f>평균_표준편차!G9</f>
        <v>57.950819672131146</v>
      </c>
      <c r="G8" s="24"/>
      <c r="H8" s="25" t="str">
        <f t="shared" ref="H8:H38" si="4">IF(I8=0,"-",IF(I8&gt;=91,"S",IF(I8&gt;=71,"A",IF(I8&gt;=51,"B",IF(I8&gt;=31,"C","D")))))</f>
        <v>B</v>
      </c>
      <c r="I8" s="26">
        <f t="shared" ref="I8:I38" si="5">IF(F8*G8=0,F8+G8,(F8*$F$6+G8*$G$6))</f>
        <v>57.950819672131146</v>
      </c>
      <c r="J8" s="260">
        <f t="shared" si="0"/>
        <v>14</v>
      </c>
      <c r="K8" s="23">
        <f>평균_표준편차!N9</f>
        <v>57.950819672131146</v>
      </c>
      <c r="L8" s="24"/>
      <c r="M8" s="25" t="str">
        <f t="shared" ref="M8:M38" si="6">IF(N8=0,"-",IF(N8&gt;=91,"S",IF(N8&gt;=71,"A",IF(N8&gt;=51,"B",IF(N8&gt;=31,"C","D")))))</f>
        <v>B</v>
      </c>
      <c r="N8" s="26">
        <f t="shared" ref="N8:N38" si="7">IF(K8*L8=0,K8+L8,(K8*$K$6+L8*$L$6))</f>
        <v>57.950819672131146</v>
      </c>
      <c r="O8" s="260">
        <f t="shared" si="1"/>
        <v>14</v>
      </c>
      <c r="P8" s="25" t="str">
        <f t="shared" ref="P8:P38" si="8">IF(Q8=0,"-",IF(Q8&gt;=91,"S",IF(Q8&gt;=71,"A",IF(Q8&gt;=51,"B",IF(Q8&gt;=31,"C","D")))))</f>
        <v>B</v>
      </c>
      <c r="Q8" s="26">
        <f t="shared" ref="Q8:Q38" si="9">AVERAGE(I8,N8)</f>
        <v>57.950819672131146</v>
      </c>
      <c r="R8" s="260">
        <f t="shared" si="2"/>
        <v>14</v>
      </c>
      <c r="S8" s="261"/>
      <c r="T8" s="262"/>
      <c r="U8" s="263"/>
    </row>
    <row r="9" spans="1:21" s="1" customFormat="1" ht="21" customHeight="1">
      <c r="A9" s="264">
        <f t="shared" si="3"/>
        <v>3</v>
      </c>
      <c r="B9" s="265" t="s">
        <v>19</v>
      </c>
      <c r="C9" s="29" t="s">
        <v>13</v>
      </c>
      <c r="D9" s="266" t="s">
        <v>60</v>
      </c>
      <c r="E9" s="30" t="s">
        <v>61</v>
      </c>
      <c r="F9" s="31">
        <f>평균_표준편차!G10</f>
        <v>86.249245430774579</v>
      </c>
      <c r="G9" s="32"/>
      <c r="H9" s="33" t="str">
        <f t="shared" si="4"/>
        <v>A</v>
      </c>
      <c r="I9" s="34">
        <f t="shared" si="5"/>
        <v>86.249245430774579</v>
      </c>
      <c r="J9" s="267">
        <f t="shared" si="0"/>
        <v>4</v>
      </c>
      <c r="K9" s="31">
        <f>평균_표준편차!N10</f>
        <v>86.249245430774579</v>
      </c>
      <c r="L9" s="32"/>
      <c r="M9" s="33" t="str">
        <f t="shared" si="6"/>
        <v>A</v>
      </c>
      <c r="N9" s="34">
        <f t="shared" si="7"/>
        <v>86.249245430774579</v>
      </c>
      <c r="O9" s="267">
        <f t="shared" si="1"/>
        <v>4</v>
      </c>
      <c r="P9" s="33" t="str">
        <f t="shared" si="8"/>
        <v>A</v>
      </c>
      <c r="Q9" s="34">
        <f t="shared" si="9"/>
        <v>86.249245430774579</v>
      </c>
      <c r="R9" s="267">
        <f t="shared" si="2"/>
        <v>4</v>
      </c>
      <c r="S9" s="268"/>
      <c r="T9" s="269"/>
      <c r="U9" s="270"/>
    </row>
    <row r="10" spans="1:21" s="1" customFormat="1" ht="21" customHeight="1">
      <c r="A10" s="271">
        <f t="shared" si="3"/>
        <v>4</v>
      </c>
      <c r="B10" s="209" t="s">
        <v>15</v>
      </c>
      <c r="C10" s="41" t="s">
        <v>22</v>
      </c>
      <c r="D10" s="272" t="str">
        <f>평균_표준편차!B18</f>
        <v>관리팀장(2그룹 1차)</v>
      </c>
      <c r="E10" s="42" t="s">
        <v>41</v>
      </c>
      <c r="F10" s="43">
        <f>+평균_표준편차!G18</f>
        <v>25.442902812668216</v>
      </c>
      <c r="G10" s="227">
        <f>+평균_표준편차!G12</f>
        <v>27.553434275633379</v>
      </c>
      <c r="H10" s="44" t="str">
        <f t="shared" si="4"/>
        <v>D</v>
      </c>
      <c r="I10" s="45">
        <f t="shared" si="5"/>
        <v>26.181588824706026</v>
      </c>
      <c r="J10" s="273">
        <f t="shared" si="0"/>
        <v>31</v>
      </c>
      <c r="K10" s="43">
        <f>+평균_표준편차!N18</f>
        <v>25.442902812668216</v>
      </c>
      <c r="L10" s="227">
        <f>+평균_표준편차!N12</f>
        <v>27.553434275633379</v>
      </c>
      <c r="M10" s="44" t="str">
        <f t="shared" si="6"/>
        <v>D</v>
      </c>
      <c r="N10" s="45">
        <f t="shared" si="7"/>
        <v>26.181588824706026</v>
      </c>
      <c r="O10" s="273">
        <f t="shared" si="1"/>
        <v>31</v>
      </c>
      <c r="P10" s="44" t="str">
        <f t="shared" si="8"/>
        <v>D</v>
      </c>
      <c r="Q10" s="45">
        <f t="shared" si="9"/>
        <v>26.181588824706026</v>
      </c>
      <c r="R10" s="273">
        <f t="shared" si="2"/>
        <v>31</v>
      </c>
      <c r="S10" s="274"/>
      <c r="T10" s="275"/>
      <c r="U10" s="276"/>
    </row>
    <row r="11" spans="1:21" s="1" customFormat="1" ht="21" customHeight="1">
      <c r="A11" s="257">
        <f t="shared" si="3"/>
        <v>5</v>
      </c>
      <c r="B11" s="207" t="s">
        <v>15</v>
      </c>
      <c r="C11" s="21" t="s">
        <v>22</v>
      </c>
      <c r="D11" s="259" t="str">
        <f>평균_표준편차!B19</f>
        <v>대리</v>
      </c>
      <c r="E11" s="22" t="s">
        <v>42</v>
      </c>
      <c r="F11" s="229">
        <f>평균_표준편차!G24</f>
        <v>26.951447412342638</v>
      </c>
      <c r="G11" s="35">
        <f>평균_표준편차!G19</f>
        <v>44.565206847646408</v>
      </c>
      <c r="H11" s="25" t="str">
        <f t="shared" si="4"/>
        <v>C</v>
      </c>
      <c r="I11" s="26">
        <f t="shared" si="5"/>
        <v>33.116263214698954</v>
      </c>
      <c r="J11" s="260">
        <f t="shared" si="0"/>
        <v>29</v>
      </c>
      <c r="K11" s="229">
        <f>평균_표준편차!N24</f>
        <v>26.951447412342638</v>
      </c>
      <c r="L11" s="35">
        <f>평균_표준편차!N19</f>
        <v>44.565206847646408</v>
      </c>
      <c r="M11" s="25" t="str">
        <f t="shared" si="6"/>
        <v>C</v>
      </c>
      <c r="N11" s="26">
        <f t="shared" si="7"/>
        <v>33.116263214698954</v>
      </c>
      <c r="O11" s="260">
        <f t="shared" si="1"/>
        <v>29</v>
      </c>
      <c r="P11" s="25" t="str">
        <f t="shared" si="8"/>
        <v>C</v>
      </c>
      <c r="Q11" s="26">
        <f t="shared" si="9"/>
        <v>33.116263214698954</v>
      </c>
      <c r="R11" s="260">
        <f t="shared" si="2"/>
        <v>29</v>
      </c>
      <c r="S11" s="261"/>
      <c r="T11" s="262"/>
      <c r="U11" s="263"/>
    </row>
    <row r="12" spans="1:21" s="1" customFormat="1" ht="21" customHeight="1">
      <c r="A12" s="257">
        <f t="shared" si="3"/>
        <v>6</v>
      </c>
      <c r="B12" s="207" t="s">
        <v>15</v>
      </c>
      <c r="C12" s="21" t="s">
        <v>22</v>
      </c>
      <c r="D12" s="259" t="str">
        <f>평균_표준편차!B20</f>
        <v>사원</v>
      </c>
      <c r="E12" s="22" t="s">
        <v>43</v>
      </c>
      <c r="F12" s="229">
        <f>평균_표준편차!G25</f>
        <v>47.617695585534982</v>
      </c>
      <c r="G12" s="35">
        <f>평균_표준편차!G20</f>
        <v>54.126358865135501</v>
      </c>
      <c r="H12" s="25" t="str">
        <f t="shared" si="4"/>
        <v>C</v>
      </c>
      <c r="I12" s="26">
        <f t="shared" si="5"/>
        <v>49.895727733395162</v>
      </c>
      <c r="J12" s="260">
        <f t="shared" si="0"/>
        <v>19</v>
      </c>
      <c r="K12" s="229">
        <f>평균_표준편차!N25</f>
        <v>47.617695585534982</v>
      </c>
      <c r="L12" s="35">
        <f>평균_표준편차!N20</f>
        <v>54.126358865135501</v>
      </c>
      <c r="M12" s="25" t="str">
        <f t="shared" si="6"/>
        <v>C</v>
      </c>
      <c r="N12" s="26">
        <f t="shared" si="7"/>
        <v>49.895727733395162</v>
      </c>
      <c r="O12" s="260">
        <f t="shared" si="1"/>
        <v>19</v>
      </c>
      <c r="P12" s="25" t="str">
        <f t="shared" si="8"/>
        <v>C</v>
      </c>
      <c r="Q12" s="26">
        <f t="shared" si="9"/>
        <v>49.895727733395162</v>
      </c>
      <c r="R12" s="260">
        <f t="shared" si="2"/>
        <v>19</v>
      </c>
      <c r="S12" s="261"/>
      <c r="T12" s="262"/>
      <c r="U12" s="263"/>
    </row>
    <row r="13" spans="1:21" s="1" customFormat="1" ht="21" customHeight="1">
      <c r="A13" s="277">
        <f t="shared" si="3"/>
        <v>7</v>
      </c>
      <c r="B13" s="208" t="s">
        <v>15</v>
      </c>
      <c r="C13" s="36" t="s">
        <v>22</v>
      </c>
      <c r="D13" s="278" t="str">
        <f>평균_표준편차!B21</f>
        <v>사원</v>
      </c>
      <c r="E13" s="37" t="s">
        <v>18</v>
      </c>
      <c r="F13" s="230">
        <f>평균_표준편차!G26</f>
        <v>68.283943758727304</v>
      </c>
      <c r="G13" s="38">
        <f>평균_표준편차!G21</f>
        <v>73.2486629001137</v>
      </c>
      <c r="H13" s="39" t="str">
        <f t="shared" si="4"/>
        <v>B</v>
      </c>
      <c r="I13" s="40">
        <f t="shared" si="5"/>
        <v>70.021595458212545</v>
      </c>
      <c r="J13" s="279">
        <f t="shared" si="0"/>
        <v>8</v>
      </c>
      <c r="K13" s="230">
        <f>평균_표준편차!N26</f>
        <v>68.283943758727304</v>
      </c>
      <c r="L13" s="38">
        <f>평균_표준편차!N21</f>
        <v>73.2486629001137</v>
      </c>
      <c r="M13" s="39" t="str">
        <f t="shared" si="6"/>
        <v>B</v>
      </c>
      <c r="N13" s="40">
        <f t="shared" si="7"/>
        <v>70.021595458212545</v>
      </c>
      <c r="O13" s="279">
        <f t="shared" si="1"/>
        <v>8</v>
      </c>
      <c r="P13" s="39" t="str">
        <f t="shared" si="8"/>
        <v>B</v>
      </c>
      <c r="Q13" s="40">
        <f t="shared" si="9"/>
        <v>70.021595458212545</v>
      </c>
      <c r="R13" s="279">
        <f t="shared" si="2"/>
        <v>8</v>
      </c>
      <c r="S13" s="280"/>
      <c r="T13" s="281"/>
      <c r="U13" s="282"/>
    </row>
    <row r="14" spans="1:21" s="1" customFormat="1" ht="21" customHeight="1">
      <c r="A14" s="264">
        <f t="shared" si="3"/>
        <v>8</v>
      </c>
      <c r="B14" s="210" t="s">
        <v>15</v>
      </c>
      <c r="C14" s="29" t="s">
        <v>22</v>
      </c>
      <c r="D14" s="266" t="str">
        <f>평균_표준편차!B22</f>
        <v>사원</v>
      </c>
      <c r="E14" s="30" t="s">
        <v>18</v>
      </c>
      <c r="F14" s="231">
        <f>평균_표준편차!G27</f>
        <v>88.950191931919619</v>
      </c>
      <c r="G14" s="47">
        <f>평균_표준편차!G22</f>
        <v>92.3709669350919</v>
      </c>
      <c r="H14" s="33" t="str">
        <f t="shared" si="4"/>
        <v>A</v>
      </c>
      <c r="I14" s="34">
        <f t="shared" si="5"/>
        <v>90.147463183029913</v>
      </c>
      <c r="J14" s="267">
        <f t="shared" si="0"/>
        <v>2</v>
      </c>
      <c r="K14" s="231">
        <f>평균_표준편차!N27</f>
        <v>88.950191931919619</v>
      </c>
      <c r="L14" s="47">
        <f>평균_표준편차!N22</f>
        <v>92.3709669350919</v>
      </c>
      <c r="M14" s="33" t="str">
        <f t="shared" si="6"/>
        <v>A</v>
      </c>
      <c r="N14" s="34">
        <f t="shared" si="7"/>
        <v>90.147463183029913</v>
      </c>
      <c r="O14" s="267">
        <f t="shared" si="1"/>
        <v>2</v>
      </c>
      <c r="P14" s="33" t="str">
        <f t="shared" si="8"/>
        <v>A</v>
      </c>
      <c r="Q14" s="34">
        <f t="shared" si="9"/>
        <v>90.147463183029913</v>
      </c>
      <c r="R14" s="267">
        <f t="shared" si="2"/>
        <v>2</v>
      </c>
      <c r="S14" s="268"/>
      <c r="T14" s="269"/>
      <c r="U14" s="270"/>
    </row>
    <row r="15" spans="1:21" s="1" customFormat="1" ht="21" customHeight="1">
      <c r="A15" s="250">
        <f t="shared" si="3"/>
        <v>9</v>
      </c>
      <c r="B15" s="206" t="s">
        <v>19</v>
      </c>
      <c r="C15" s="14" t="s">
        <v>19</v>
      </c>
      <c r="D15" s="252" t="str">
        <f>평균_표준편차!B29</f>
        <v>R&amp;D팀장(2그룹 하향 1차)</v>
      </c>
      <c r="E15" s="15" t="s">
        <v>21</v>
      </c>
      <c r="F15" s="16">
        <f>평균_표준편차!G29</f>
        <v>25.054567926035432</v>
      </c>
      <c r="G15" s="226">
        <f>+평균_표준편차!G16</f>
        <v>88.348205068628914</v>
      </c>
      <c r="H15" s="18" t="str">
        <f t="shared" si="4"/>
        <v>C</v>
      </c>
      <c r="I15" s="19">
        <f t="shared" si="5"/>
        <v>47.20734092594315</v>
      </c>
      <c r="J15" s="253">
        <f t="shared" si="0"/>
        <v>21</v>
      </c>
      <c r="K15" s="16">
        <f>평균_표준편차!N29</f>
        <v>25.054567926035432</v>
      </c>
      <c r="L15" s="226">
        <f>+평균_표준편차!N16</f>
        <v>88.348205068628914</v>
      </c>
      <c r="M15" s="18" t="str">
        <f t="shared" si="6"/>
        <v>C</v>
      </c>
      <c r="N15" s="19">
        <f t="shared" si="7"/>
        <v>47.20734092594315</v>
      </c>
      <c r="O15" s="253">
        <f t="shared" si="1"/>
        <v>21</v>
      </c>
      <c r="P15" s="18" t="str">
        <f t="shared" si="8"/>
        <v>C</v>
      </c>
      <c r="Q15" s="19">
        <f t="shared" si="9"/>
        <v>47.20734092594315</v>
      </c>
      <c r="R15" s="253">
        <f t="shared" si="2"/>
        <v>21</v>
      </c>
      <c r="S15" s="283"/>
      <c r="T15" s="284"/>
      <c r="U15" s="285"/>
    </row>
    <row r="16" spans="1:21" s="1" customFormat="1" ht="21" customHeight="1">
      <c r="A16" s="257">
        <f t="shared" si="3"/>
        <v>10</v>
      </c>
      <c r="B16" s="207" t="s">
        <v>19</v>
      </c>
      <c r="C16" s="21" t="s">
        <v>19</v>
      </c>
      <c r="D16" s="259" t="str">
        <f>평균_표준편차!B30</f>
        <v>책임</v>
      </c>
      <c r="E16" s="22" t="s">
        <v>57</v>
      </c>
      <c r="F16" s="229">
        <f>평균_표준편차!G38</f>
        <v>34.845251794561747</v>
      </c>
      <c r="G16" s="35">
        <f>평균_표준편차!G30</f>
        <v>33.826901724994286</v>
      </c>
      <c r="H16" s="25" t="str">
        <f t="shared" si="4"/>
        <v>C</v>
      </c>
      <c r="I16" s="26">
        <f t="shared" si="5"/>
        <v>34.488829270213138</v>
      </c>
      <c r="J16" s="260">
        <f t="shared" si="0"/>
        <v>28</v>
      </c>
      <c r="K16" s="229">
        <f>평균_표준편차!N38</f>
        <v>34.845251794561747</v>
      </c>
      <c r="L16" s="35">
        <f>평균_표준편차!N30</f>
        <v>33.826901724994286</v>
      </c>
      <c r="M16" s="25" t="str">
        <f t="shared" si="6"/>
        <v>C</v>
      </c>
      <c r="N16" s="26">
        <f t="shared" si="7"/>
        <v>34.488829270213138</v>
      </c>
      <c r="O16" s="260">
        <f t="shared" si="1"/>
        <v>28</v>
      </c>
      <c r="P16" s="25" t="str">
        <f t="shared" si="8"/>
        <v>C</v>
      </c>
      <c r="Q16" s="26">
        <f t="shared" si="9"/>
        <v>34.488829270213138</v>
      </c>
      <c r="R16" s="260">
        <f t="shared" si="2"/>
        <v>28</v>
      </c>
      <c r="S16" s="261"/>
      <c r="T16" s="262"/>
      <c r="U16" s="263"/>
    </row>
    <row r="17" spans="1:21" s="1" customFormat="1" ht="21" customHeight="1">
      <c r="A17" s="257">
        <f t="shared" si="3"/>
        <v>11</v>
      </c>
      <c r="B17" s="207" t="s">
        <v>19</v>
      </c>
      <c r="C17" s="21" t="s">
        <v>19</v>
      </c>
      <c r="D17" s="259" t="str">
        <f>평균_표준편차!B31</f>
        <v>책임</v>
      </c>
      <c r="E17" s="22" t="s">
        <v>57</v>
      </c>
      <c r="F17" s="229">
        <f>평균_표준편차!G39</f>
        <v>46.398035733346454</v>
      </c>
      <c r="G17" s="35">
        <f>평균_표준편차!G31</f>
        <v>42.599235523953148</v>
      </c>
      <c r="H17" s="25" t="str">
        <f t="shared" ref="H17:H20" si="10">IF(I17=0,"-",IF(I17&gt;=91,"S",IF(I17&gt;=71,"A",IF(I17&gt;=51,"B",IF(I17&gt;=31,"C","D")))))</f>
        <v>C</v>
      </c>
      <c r="I17" s="26">
        <f t="shared" si="5"/>
        <v>45.068455660058795</v>
      </c>
      <c r="J17" s="260">
        <f t="shared" si="0"/>
        <v>24</v>
      </c>
      <c r="K17" s="229">
        <f>평균_표준편차!N39</f>
        <v>46.398035733346454</v>
      </c>
      <c r="L17" s="35">
        <f>평균_표준편차!N31</f>
        <v>42.599235523953148</v>
      </c>
      <c r="M17" s="25" t="str">
        <f t="shared" ref="M17:M20" si="11">IF(N17=0,"-",IF(N17&gt;=91,"S",IF(N17&gt;=71,"A",IF(N17&gt;=51,"B",IF(N17&gt;=31,"C","D")))))</f>
        <v>C</v>
      </c>
      <c r="N17" s="26">
        <f t="shared" si="7"/>
        <v>45.068455660058795</v>
      </c>
      <c r="O17" s="260">
        <f t="shared" si="1"/>
        <v>24</v>
      </c>
      <c r="P17" s="25" t="str">
        <f t="shared" si="8"/>
        <v>C</v>
      </c>
      <c r="Q17" s="26">
        <f t="shared" ref="Q17:Q20" si="12">AVERAGE(I17,N17)</f>
        <v>45.068455660058795</v>
      </c>
      <c r="R17" s="260">
        <f t="shared" si="2"/>
        <v>24</v>
      </c>
      <c r="S17" s="261"/>
      <c r="T17" s="262"/>
      <c r="U17" s="263"/>
    </row>
    <row r="18" spans="1:21" s="1" customFormat="1" ht="21" customHeight="1">
      <c r="A18" s="257">
        <f t="shared" si="3"/>
        <v>12</v>
      </c>
      <c r="B18" s="207" t="s">
        <v>19</v>
      </c>
      <c r="C18" s="21" t="s">
        <v>19</v>
      </c>
      <c r="D18" s="259" t="str">
        <f>평균_표준편차!B32</f>
        <v>연구원</v>
      </c>
      <c r="E18" s="22" t="s">
        <v>18</v>
      </c>
      <c r="F18" s="229">
        <f>평균_표준편차!G40</f>
        <v>57.950819672131146</v>
      </c>
      <c r="G18" s="35">
        <f>평균_표준편차!G32</f>
        <v>51.371569322912002</v>
      </c>
      <c r="H18" s="25" t="str">
        <f t="shared" si="10"/>
        <v>B</v>
      </c>
      <c r="I18" s="26">
        <f t="shared" si="5"/>
        <v>55.648082049904446</v>
      </c>
      <c r="J18" s="260">
        <f t="shared" si="0"/>
        <v>16</v>
      </c>
      <c r="K18" s="229">
        <f>평균_표준편차!N40</f>
        <v>57.950819672131146</v>
      </c>
      <c r="L18" s="35">
        <f>평균_표준편차!N32</f>
        <v>51.371569322912002</v>
      </c>
      <c r="M18" s="25" t="str">
        <f t="shared" si="11"/>
        <v>B</v>
      </c>
      <c r="N18" s="26">
        <f t="shared" si="7"/>
        <v>55.648082049904446</v>
      </c>
      <c r="O18" s="260">
        <f t="shared" si="1"/>
        <v>16</v>
      </c>
      <c r="P18" s="25" t="str">
        <f t="shared" si="8"/>
        <v>B</v>
      </c>
      <c r="Q18" s="26">
        <f t="shared" si="12"/>
        <v>55.648082049904446</v>
      </c>
      <c r="R18" s="260">
        <f t="shared" si="2"/>
        <v>16</v>
      </c>
      <c r="S18" s="261"/>
      <c r="T18" s="262"/>
      <c r="U18" s="263"/>
    </row>
    <row r="19" spans="1:21" s="1" customFormat="1" ht="21" customHeight="1">
      <c r="A19" s="257">
        <f t="shared" si="3"/>
        <v>13</v>
      </c>
      <c r="B19" s="207" t="s">
        <v>19</v>
      </c>
      <c r="C19" s="21" t="s">
        <v>19</v>
      </c>
      <c r="D19" s="259" t="str">
        <f>평균_표준편차!B33</f>
        <v>연구원</v>
      </c>
      <c r="E19" s="22" t="s">
        <v>18</v>
      </c>
      <c r="F19" s="229">
        <f>평균_표준편차!G41</f>
        <v>69.503603610915846</v>
      </c>
      <c r="G19" s="35">
        <f>평균_표준편차!G33</f>
        <v>60.143903121870864</v>
      </c>
      <c r="H19" s="25" t="str">
        <f t="shared" si="10"/>
        <v>B</v>
      </c>
      <c r="I19" s="26">
        <f t="shared" si="5"/>
        <v>66.227708439750103</v>
      </c>
      <c r="J19" s="260">
        <f t="shared" si="0"/>
        <v>11</v>
      </c>
      <c r="K19" s="229">
        <f>평균_표준편차!N41</f>
        <v>69.503603610915846</v>
      </c>
      <c r="L19" s="35">
        <f>평균_표준편차!N33</f>
        <v>60.143903121870864</v>
      </c>
      <c r="M19" s="25" t="str">
        <f t="shared" si="11"/>
        <v>B</v>
      </c>
      <c r="N19" s="26">
        <f t="shared" si="7"/>
        <v>66.227708439750103</v>
      </c>
      <c r="O19" s="260">
        <f t="shared" si="1"/>
        <v>11</v>
      </c>
      <c r="P19" s="25" t="str">
        <f t="shared" si="8"/>
        <v>B</v>
      </c>
      <c r="Q19" s="26">
        <f t="shared" si="12"/>
        <v>66.227708439750103</v>
      </c>
      <c r="R19" s="260">
        <f t="shared" si="2"/>
        <v>11</v>
      </c>
      <c r="S19" s="261"/>
      <c r="T19" s="262"/>
      <c r="U19" s="263"/>
    </row>
    <row r="20" spans="1:21" s="1" customFormat="1" ht="21" customHeight="1">
      <c r="A20" s="257">
        <f t="shared" si="3"/>
        <v>14</v>
      </c>
      <c r="B20" s="207" t="s">
        <v>19</v>
      </c>
      <c r="C20" s="21" t="s">
        <v>19</v>
      </c>
      <c r="D20" s="259" t="str">
        <f>평균_표준편차!B34</f>
        <v>연구원</v>
      </c>
      <c r="E20" s="22" t="s">
        <v>18</v>
      </c>
      <c r="F20" s="229">
        <f>평균_표준편차!G42</f>
        <v>81.056387549700531</v>
      </c>
      <c r="G20" s="35">
        <f>평균_표준편차!G34</f>
        <v>68.916236920829718</v>
      </c>
      <c r="H20" s="25" t="str">
        <f t="shared" si="10"/>
        <v>A</v>
      </c>
      <c r="I20" s="26">
        <f t="shared" si="5"/>
        <v>76.807334829595746</v>
      </c>
      <c r="J20" s="260">
        <f t="shared" si="0"/>
        <v>5</v>
      </c>
      <c r="K20" s="229">
        <f>평균_표준편차!N42</f>
        <v>81.056387549700531</v>
      </c>
      <c r="L20" s="35">
        <f>평균_표준편차!N34</f>
        <v>68.916236920829718</v>
      </c>
      <c r="M20" s="25" t="str">
        <f t="shared" si="11"/>
        <v>A</v>
      </c>
      <c r="N20" s="26">
        <f t="shared" si="7"/>
        <v>76.807334829595746</v>
      </c>
      <c r="O20" s="260">
        <f t="shared" si="1"/>
        <v>5</v>
      </c>
      <c r="P20" s="25" t="str">
        <f t="shared" si="8"/>
        <v>A</v>
      </c>
      <c r="Q20" s="26">
        <f t="shared" si="12"/>
        <v>76.807334829595746</v>
      </c>
      <c r="R20" s="260">
        <f t="shared" si="2"/>
        <v>5</v>
      </c>
      <c r="S20" s="261"/>
      <c r="T20" s="262"/>
      <c r="U20" s="263"/>
    </row>
    <row r="21" spans="1:21" s="1" customFormat="1" ht="21" customHeight="1">
      <c r="A21" s="257">
        <f t="shared" si="3"/>
        <v>15</v>
      </c>
      <c r="B21" s="207" t="s">
        <v>19</v>
      </c>
      <c r="C21" s="21" t="s">
        <v>19</v>
      </c>
      <c r="D21" s="259" t="str">
        <f>평균_표준편차!B35</f>
        <v>연구원</v>
      </c>
      <c r="E21" s="22" t="s">
        <v>18</v>
      </c>
      <c r="F21" s="229">
        <f>평균_표준편차!G43</f>
        <v>92.609171488485231</v>
      </c>
      <c r="G21" s="35">
        <f>평균_표준편차!G35</f>
        <v>95.233238317706281</v>
      </c>
      <c r="H21" s="25" t="str">
        <f t="shared" si="4"/>
        <v>S</v>
      </c>
      <c r="I21" s="26">
        <f t="shared" si="5"/>
        <v>93.527594878712591</v>
      </c>
      <c r="J21" s="260">
        <f t="shared" si="0"/>
        <v>1</v>
      </c>
      <c r="K21" s="229">
        <f>평균_표준편차!N43</f>
        <v>92.609171488485231</v>
      </c>
      <c r="L21" s="35">
        <f>평균_표준편차!N35</f>
        <v>95.233238317706281</v>
      </c>
      <c r="M21" s="25" t="str">
        <f t="shared" si="6"/>
        <v>S</v>
      </c>
      <c r="N21" s="26">
        <f t="shared" si="7"/>
        <v>93.527594878712591</v>
      </c>
      <c r="O21" s="260">
        <f t="shared" si="1"/>
        <v>1</v>
      </c>
      <c r="P21" s="25" t="str">
        <f t="shared" si="8"/>
        <v>S</v>
      </c>
      <c r="Q21" s="26">
        <f t="shared" si="9"/>
        <v>93.527594878712591</v>
      </c>
      <c r="R21" s="260">
        <f t="shared" si="2"/>
        <v>1</v>
      </c>
      <c r="S21" s="261"/>
      <c r="T21" s="262"/>
      <c r="U21" s="263"/>
    </row>
    <row r="22" spans="1:21" s="1" customFormat="1" ht="21" customHeight="1">
      <c r="A22" s="264">
        <f t="shared" si="3"/>
        <v>16</v>
      </c>
      <c r="B22" s="210" t="s">
        <v>19</v>
      </c>
      <c r="C22" s="29" t="s">
        <v>19</v>
      </c>
      <c r="D22" s="266" t="str">
        <f>평균_표준편차!B36</f>
        <v>연구원</v>
      </c>
      <c r="E22" s="30" t="s">
        <v>18</v>
      </c>
      <c r="F22" s="232">
        <f>평균_표준편차!G44</f>
        <v>23.292467855777055</v>
      </c>
      <c r="G22" s="47">
        <f>평균_표준편차!G36</f>
        <v>86.460904518747441</v>
      </c>
      <c r="H22" s="49" t="str">
        <f t="shared" si="4"/>
        <v>C</v>
      </c>
      <c r="I22" s="34">
        <f t="shared" si="5"/>
        <v>45.401420687816689</v>
      </c>
      <c r="J22" s="286">
        <f t="shared" si="0"/>
        <v>23</v>
      </c>
      <c r="K22" s="232">
        <f>평균_표준편차!N44</f>
        <v>23.292467855777055</v>
      </c>
      <c r="L22" s="47">
        <f>평균_표준편차!N36</f>
        <v>86.460904518747441</v>
      </c>
      <c r="M22" s="33" t="str">
        <f t="shared" si="6"/>
        <v>C</v>
      </c>
      <c r="N22" s="34">
        <f t="shared" si="7"/>
        <v>45.401420687816689</v>
      </c>
      <c r="O22" s="286">
        <f t="shared" si="1"/>
        <v>23</v>
      </c>
      <c r="P22" s="33" t="str">
        <f t="shared" si="8"/>
        <v>C</v>
      </c>
      <c r="Q22" s="34">
        <f t="shared" si="9"/>
        <v>45.401420687816689</v>
      </c>
      <c r="R22" s="267">
        <f t="shared" si="2"/>
        <v>23</v>
      </c>
      <c r="S22" s="268"/>
      <c r="T22" s="269"/>
      <c r="U22" s="270"/>
    </row>
    <row r="23" spans="1:21" s="1" customFormat="1" ht="21" customHeight="1">
      <c r="A23" s="250">
        <f t="shared" si="3"/>
        <v>17</v>
      </c>
      <c r="B23" s="206" t="s">
        <v>16</v>
      </c>
      <c r="C23" s="14" t="s">
        <v>26</v>
      </c>
      <c r="D23" s="252" t="str">
        <f>평균_표준편차!B46</f>
        <v>영업팀장1(2그룹 하향1차)</v>
      </c>
      <c r="E23" s="15" t="s">
        <v>57</v>
      </c>
      <c r="F23" s="16">
        <f>평균_표준편차!G46</f>
        <v>14.224583403096887</v>
      </c>
      <c r="G23" s="226">
        <f>+평균_표준편차!G13</f>
        <v>37.685896074465973</v>
      </c>
      <c r="H23" s="20" t="str">
        <f t="shared" si="4"/>
        <v>D</v>
      </c>
      <c r="I23" s="19">
        <f t="shared" si="5"/>
        <v>22.436042838076066</v>
      </c>
      <c r="J23" s="287">
        <f t="shared" si="0"/>
        <v>32</v>
      </c>
      <c r="K23" s="16">
        <f>평균_표준편차!N46</f>
        <v>14.224583403096887</v>
      </c>
      <c r="L23" s="226">
        <f>+평균_표준편차!N13</f>
        <v>37.685896074465973</v>
      </c>
      <c r="M23" s="18" t="str">
        <f t="shared" si="6"/>
        <v>D</v>
      </c>
      <c r="N23" s="19">
        <f t="shared" si="7"/>
        <v>22.436042838076066</v>
      </c>
      <c r="O23" s="287">
        <f t="shared" si="1"/>
        <v>32</v>
      </c>
      <c r="P23" s="18" t="str">
        <f t="shared" si="8"/>
        <v>D</v>
      </c>
      <c r="Q23" s="19">
        <f t="shared" si="9"/>
        <v>22.436042838076066</v>
      </c>
      <c r="R23" s="253">
        <f t="shared" si="2"/>
        <v>32</v>
      </c>
      <c r="S23" s="283"/>
      <c r="T23" s="284"/>
      <c r="U23" s="285"/>
    </row>
    <row r="24" spans="1:21" s="1" customFormat="1" ht="21" customHeight="1">
      <c r="A24" s="257">
        <f t="shared" si="3"/>
        <v>18</v>
      </c>
      <c r="B24" s="207" t="s">
        <v>16</v>
      </c>
      <c r="C24" s="21" t="s">
        <v>26</v>
      </c>
      <c r="D24" s="259" t="str">
        <f>평균_표준편차!B47</f>
        <v>영업팀장2(2그룹 하향1차)</v>
      </c>
      <c r="E24" s="22" t="s">
        <v>57</v>
      </c>
      <c r="F24" s="23">
        <f>평균_표준편차!G47</f>
        <v>23.615452937386124</v>
      </c>
      <c r="G24" s="228">
        <f>+평균_표준편차!G14</f>
        <v>57.950819672131146</v>
      </c>
      <c r="H24" s="28" t="str">
        <f t="shared" si="4"/>
        <v>C</v>
      </c>
      <c r="I24" s="26">
        <f t="shared" si="5"/>
        <v>35.632831294546882</v>
      </c>
      <c r="J24" s="288">
        <f t="shared" si="0"/>
        <v>27</v>
      </c>
      <c r="K24" s="23">
        <f>평균_표준편차!N47</f>
        <v>23.615452937386124</v>
      </c>
      <c r="L24" s="228">
        <f>+평균_표준편차!N14</f>
        <v>57.950819672131146</v>
      </c>
      <c r="M24" s="25" t="str">
        <f t="shared" si="6"/>
        <v>C</v>
      </c>
      <c r="N24" s="26">
        <f t="shared" si="7"/>
        <v>35.632831294546882</v>
      </c>
      <c r="O24" s="288">
        <f t="shared" si="1"/>
        <v>27</v>
      </c>
      <c r="P24" s="25" t="str">
        <f t="shared" si="8"/>
        <v>C</v>
      </c>
      <c r="Q24" s="26">
        <f>AVERAGE(I24,N24)</f>
        <v>35.632831294546882</v>
      </c>
      <c r="R24" s="260">
        <f t="shared" si="2"/>
        <v>27</v>
      </c>
      <c r="S24" s="261"/>
      <c r="T24" s="262"/>
      <c r="U24" s="263"/>
    </row>
    <row r="25" spans="1:21" s="1" customFormat="1" ht="21" customHeight="1">
      <c r="A25" s="257">
        <f t="shared" si="3"/>
        <v>19</v>
      </c>
      <c r="B25" s="207" t="s">
        <v>16</v>
      </c>
      <c r="C25" s="21" t="s">
        <v>26</v>
      </c>
      <c r="D25" s="259" t="str">
        <f>평균_표준편차!B48</f>
        <v>영업팀장3(2그룹 하향1차)</v>
      </c>
      <c r="E25" s="22" t="s">
        <v>57</v>
      </c>
      <c r="F25" s="23">
        <f>평균_표준편차!G48</f>
        <v>33.006322471675368</v>
      </c>
      <c r="G25" s="228">
        <f>+평균_표준편차!G15</f>
        <v>78.21574326979632</v>
      </c>
      <c r="H25" s="28" t="str">
        <f t="shared" si="4"/>
        <v>C</v>
      </c>
      <c r="I25" s="26">
        <f t="shared" si="5"/>
        <v>48.829619751017702</v>
      </c>
      <c r="J25" s="288">
        <f t="shared" si="0"/>
        <v>20</v>
      </c>
      <c r="K25" s="23">
        <f>평균_표준편차!N48</f>
        <v>33.006322471675368</v>
      </c>
      <c r="L25" s="228">
        <f>+평균_표준편차!N15</f>
        <v>78.21574326979632</v>
      </c>
      <c r="M25" s="25" t="str">
        <f t="shared" si="6"/>
        <v>C</v>
      </c>
      <c r="N25" s="26">
        <f t="shared" si="7"/>
        <v>48.829619751017702</v>
      </c>
      <c r="O25" s="288">
        <f t="shared" si="1"/>
        <v>20</v>
      </c>
      <c r="P25" s="25" t="str">
        <f t="shared" si="8"/>
        <v>C</v>
      </c>
      <c r="Q25" s="26">
        <f t="shared" si="9"/>
        <v>48.829619751017702</v>
      </c>
      <c r="R25" s="260">
        <f t="shared" si="2"/>
        <v>20</v>
      </c>
      <c r="S25" s="261"/>
      <c r="T25" s="262"/>
      <c r="U25" s="263"/>
    </row>
    <row r="26" spans="1:21" s="1" customFormat="1" ht="21" customHeight="1">
      <c r="A26" s="257">
        <f t="shared" si="3"/>
        <v>20</v>
      </c>
      <c r="B26" s="207" t="s">
        <v>16</v>
      </c>
      <c r="C26" s="21" t="s">
        <v>26</v>
      </c>
      <c r="D26" s="259" t="str">
        <f>평균_표준편차!B49</f>
        <v>과장1</v>
      </c>
      <c r="E26" s="22" t="s">
        <v>23</v>
      </c>
      <c r="F26" s="229">
        <f>+평균_표준편차!G63</f>
        <v>60.636787379733626</v>
      </c>
      <c r="G26" s="35">
        <f>평균_표준편차!G49</f>
        <v>42.397192005964598</v>
      </c>
      <c r="H26" s="28" t="str">
        <f t="shared" si="4"/>
        <v>B</v>
      </c>
      <c r="I26" s="26">
        <f t="shared" si="5"/>
        <v>54.25292899891447</v>
      </c>
      <c r="J26" s="288">
        <f t="shared" si="0"/>
        <v>17</v>
      </c>
      <c r="K26" s="229">
        <f>+평균_표준편차!N63</f>
        <v>60.636787379733626</v>
      </c>
      <c r="L26" s="35">
        <f>평균_표준편차!N49</f>
        <v>42.397192005964598</v>
      </c>
      <c r="M26" s="25" t="str">
        <f t="shared" si="6"/>
        <v>B</v>
      </c>
      <c r="N26" s="26">
        <f t="shared" si="7"/>
        <v>54.25292899891447</v>
      </c>
      <c r="O26" s="288">
        <f t="shared" si="1"/>
        <v>17</v>
      </c>
      <c r="P26" s="25" t="str">
        <f t="shared" si="8"/>
        <v>B</v>
      </c>
      <c r="Q26" s="26">
        <f t="shared" si="9"/>
        <v>54.25292899891447</v>
      </c>
      <c r="R26" s="260">
        <f t="shared" si="2"/>
        <v>17</v>
      </c>
      <c r="S26" s="261"/>
      <c r="T26" s="262"/>
      <c r="U26" s="263"/>
    </row>
    <row r="27" spans="1:21" s="1" customFormat="1" ht="21" customHeight="1">
      <c r="A27" s="257">
        <f t="shared" si="3"/>
        <v>21</v>
      </c>
      <c r="B27" s="207" t="s">
        <v>16</v>
      </c>
      <c r="C27" s="21" t="s">
        <v>26</v>
      </c>
      <c r="D27" s="259" t="str">
        <f>평균_표준편차!B50</f>
        <v>과장2</v>
      </c>
      <c r="E27" s="22" t="s">
        <v>23</v>
      </c>
      <c r="F27" s="230">
        <f>+평균_표준편차!G69</f>
        <v>88.950191931919647</v>
      </c>
      <c r="G27" s="38">
        <f>평균_표준편차!G50</f>
        <v>51.788061540253835</v>
      </c>
      <c r="H27" s="48" t="str">
        <f t="shared" si="4"/>
        <v>A</v>
      </c>
      <c r="I27" s="40">
        <f t="shared" si="5"/>
        <v>75.943446294836605</v>
      </c>
      <c r="J27" s="289">
        <f t="shared" si="0"/>
        <v>6</v>
      </c>
      <c r="K27" s="230">
        <f>+평균_표준편차!N69</f>
        <v>88.950191931919647</v>
      </c>
      <c r="L27" s="38">
        <f>평균_표준편차!N50</f>
        <v>51.788061540253835</v>
      </c>
      <c r="M27" s="25" t="str">
        <f t="shared" si="6"/>
        <v>A</v>
      </c>
      <c r="N27" s="26">
        <f t="shared" si="7"/>
        <v>75.943446294836605</v>
      </c>
      <c r="O27" s="289">
        <f t="shared" si="1"/>
        <v>6</v>
      </c>
      <c r="P27" s="25" t="str">
        <f t="shared" si="8"/>
        <v>A</v>
      </c>
      <c r="Q27" s="26">
        <f t="shared" si="9"/>
        <v>75.943446294836605</v>
      </c>
      <c r="R27" s="260">
        <f t="shared" si="2"/>
        <v>6</v>
      </c>
      <c r="S27" s="261"/>
      <c r="T27" s="262"/>
      <c r="U27" s="263"/>
    </row>
    <row r="28" spans="1:21" s="1" customFormat="1" ht="21" customHeight="1">
      <c r="A28" s="257">
        <f t="shared" si="3"/>
        <v>22</v>
      </c>
      <c r="B28" s="207" t="s">
        <v>16</v>
      </c>
      <c r="C28" s="21" t="s">
        <v>26</v>
      </c>
      <c r="D28" s="259" t="str">
        <f>평균_표준편차!B51</f>
        <v>대리1</v>
      </c>
      <c r="E28" s="22" t="s">
        <v>17</v>
      </c>
      <c r="F28" s="229">
        <f>+평균_표준편차!G64</f>
        <v>74.06662591774608</v>
      </c>
      <c r="G28" s="35">
        <f>평균_표준편차!G51</f>
        <v>61.17893107454308</v>
      </c>
      <c r="H28" s="28" t="str">
        <f t="shared" si="4"/>
        <v>B</v>
      </c>
      <c r="I28" s="26">
        <f t="shared" si="5"/>
        <v>69.55593272262503</v>
      </c>
      <c r="J28" s="288">
        <f t="shared" si="0"/>
        <v>9</v>
      </c>
      <c r="K28" s="229">
        <f>+평균_표준편차!N64</f>
        <v>74.06662591774608</v>
      </c>
      <c r="L28" s="35">
        <f>평균_표준편차!N51</f>
        <v>61.17893107454308</v>
      </c>
      <c r="M28" s="25" t="str">
        <f t="shared" si="6"/>
        <v>B</v>
      </c>
      <c r="N28" s="26">
        <f t="shared" si="7"/>
        <v>69.55593272262503</v>
      </c>
      <c r="O28" s="288">
        <f t="shared" si="1"/>
        <v>9</v>
      </c>
      <c r="P28" s="25" t="str">
        <f t="shared" si="8"/>
        <v>B</v>
      </c>
      <c r="Q28" s="26">
        <f t="shared" si="9"/>
        <v>69.55593272262503</v>
      </c>
      <c r="R28" s="260">
        <f t="shared" si="2"/>
        <v>9</v>
      </c>
      <c r="S28" s="261"/>
      <c r="T28" s="262"/>
      <c r="U28" s="263"/>
    </row>
    <row r="29" spans="1:21" s="1" customFormat="1" ht="21" customHeight="1">
      <c r="A29" s="257">
        <f t="shared" si="3"/>
        <v>23</v>
      </c>
      <c r="B29" s="207" t="s">
        <v>16</v>
      </c>
      <c r="C29" s="21" t="s">
        <v>26</v>
      </c>
      <c r="D29" s="259" t="str">
        <f>평균_표준편차!B52</f>
        <v>대리2</v>
      </c>
      <c r="E29" s="22" t="s">
        <v>17</v>
      </c>
      <c r="F29" s="229">
        <f>+평균_표준편차!G70</f>
        <v>68.283943758727318</v>
      </c>
      <c r="G29" s="35">
        <f>평균_표준편차!G52</f>
        <v>70.56980060883231</v>
      </c>
      <c r="H29" s="28" t="str">
        <f t="shared" si="4"/>
        <v>B</v>
      </c>
      <c r="I29" s="26">
        <f t="shared" si="5"/>
        <v>69.08399365626407</v>
      </c>
      <c r="J29" s="288">
        <f t="shared" si="0"/>
        <v>10</v>
      </c>
      <c r="K29" s="229">
        <f>+평균_표준편차!N70</f>
        <v>68.283943758727318</v>
      </c>
      <c r="L29" s="35">
        <f>평균_표준편차!N52</f>
        <v>70.56980060883231</v>
      </c>
      <c r="M29" s="25" t="str">
        <f t="shared" si="6"/>
        <v>B</v>
      </c>
      <c r="N29" s="26">
        <f t="shared" si="7"/>
        <v>69.08399365626407</v>
      </c>
      <c r="O29" s="288">
        <f t="shared" si="1"/>
        <v>10</v>
      </c>
      <c r="P29" s="25" t="str">
        <f t="shared" si="8"/>
        <v>B</v>
      </c>
      <c r="Q29" s="26">
        <f t="shared" si="9"/>
        <v>69.08399365626407</v>
      </c>
      <c r="R29" s="260">
        <f t="shared" si="2"/>
        <v>10</v>
      </c>
      <c r="S29" s="261"/>
      <c r="T29" s="262"/>
      <c r="U29" s="263"/>
    </row>
    <row r="30" spans="1:21" s="1" customFormat="1" ht="21" customHeight="1">
      <c r="A30" s="257">
        <f t="shared" si="3"/>
        <v>24</v>
      </c>
      <c r="B30" s="207" t="s">
        <v>16</v>
      </c>
      <c r="C30" s="21" t="s">
        <v>26</v>
      </c>
      <c r="D30" s="259" t="str">
        <f>평균_표준편차!B53</f>
        <v>대리3</v>
      </c>
      <c r="E30" s="22" t="s">
        <v>17</v>
      </c>
      <c r="F30" s="229">
        <f>+평균_표준편차!G74</f>
        <v>26.951447412342652</v>
      </c>
      <c r="G30" s="35">
        <f>평균_표준편차!G53</f>
        <v>79.960670143121547</v>
      </c>
      <c r="H30" s="28" t="str">
        <f t="shared" si="4"/>
        <v>C</v>
      </c>
      <c r="I30" s="26">
        <f t="shared" si="5"/>
        <v>45.504675368115265</v>
      </c>
      <c r="J30" s="288">
        <f t="shared" si="0"/>
        <v>22</v>
      </c>
      <c r="K30" s="229">
        <f>+평균_표준편차!N74</f>
        <v>26.951447412342652</v>
      </c>
      <c r="L30" s="35">
        <f>평균_표준편차!N53</f>
        <v>79.960670143121547</v>
      </c>
      <c r="M30" s="25" t="str">
        <f t="shared" si="6"/>
        <v>C</v>
      </c>
      <c r="N30" s="26">
        <f t="shared" si="7"/>
        <v>45.504675368115265</v>
      </c>
      <c r="O30" s="288">
        <f t="shared" si="1"/>
        <v>22</v>
      </c>
      <c r="P30" s="25" t="str">
        <f t="shared" si="8"/>
        <v>C</v>
      </c>
      <c r="Q30" s="26">
        <f t="shared" si="9"/>
        <v>45.504675368115265</v>
      </c>
      <c r="R30" s="260">
        <f t="shared" si="2"/>
        <v>22</v>
      </c>
      <c r="S30" s="261"/>
      <c r="T30" s="262"/>
      <c r="U30" s="263"/>
    </row>
    <row r="31" spans="1:21" s="1" customFormat="1" ht="21" customHeight="1">
      <c r="A31" s="257">
        <f t="shared" si="3"/>
        <v>25</v>
      </c>
      <c r="B31" s="207" t="s">
        <v>16</v>
      </c>
      <c r="C31" s="21" t="s">
        <v>26</v>
      </c>
      <c r="D31" s="259" t="str">
        <f>평균_표준편차!B54</f>
        <v>사원1</v>
      </c>
      <c r="E31" s="22" t="s">
        <v>18</v>
      </c>
      <c r="F31" s="229">
        <f>+평균_표준편차!G65</f>
        <v>87.496464455758513</v>
      </c>
      <c r="G31" s="35">
        <f>평균_표준편차!G54</f>
        <v>89.351539677410784</v>
      </c>
      <c r="H31" s="28" t="str">
        <f t="shared" si="4"/>
        <v>A</v>
      </c>
      <c r="I31" s="26">
        <f t="shared" si="5"/>
        <v>88.145740783336805</v>
      </c>
      <c r="J31" s="288">
        <f t="shared" si="0"/>
        <v>3</v>
      </c>
      <c r="K31" s="229">
        <f>+평균_표준편차!N65</f>
        <v>87.496464455758513</v>
      </c>
      <c r="L31" s="35">
        <f>평균_표준편차!N54</f>
        <v>89.351539677410784</v>
      </c>
      <c r="M31" s="25" t="str">
        <f t="shared" si="6"/>
        <v>A</v>
      </c>
      <c r="N31" s="26">
        <f t="shared" si="7"/>
        <v>88.145740783336805</v>
      </c>
      <c r="O31" s="288">
        <f t="shared" si="1"/>
        <v>3</v>
      </c>
      <c r="P31" s="25" t="str">
        <f t="shared" si="8"/>
        <v>A</v>
      </c>
      <c r="Q31" s="26">
        <f t="shared" si="9"/>
        <v>88.145740783336805</v>
      </c>
      <c r="R31" s="260">
        <f t="shared" si="2"/>
        <v>3</v>
      </c>
      <c r="S31" s="261"/>
      <c r="T31" s="262"/>
      <c r="U31" s="263"/>
    </row>
    <row r="32" spans="1:21" s="1" customFormat="1" ht="21" customHeight="1">
      <c r="A32" s="257">
        <f t="shared" si="3"/>
        <v>26</v>
      </c>
      <c r="B32" s="207" t="s">
        <v>16</v>
      </c>
      <c r="C32" s="21" t="s">
        <v>26</v>
      </c>
      <c r="D32" s="259" t="str">
        <f>평균_표준편차!B55</f>
        <v>사원2</v>
      </c>
      <c r="E32" s="22" t="s">
        <v>18</v>
      </c>
      <c r="F32" s="229">
        <f>+평균_표준편차!G66</f>
        <v>47.206948841721186</v>
      </c>
      <c r="G32" s="35">
        <f>평균_표준편차!G55</f>
        <v>94.046974444555389</v>
      </c>
      <c r="H32" s="28" t="str">
        <f t="shared" si="4"/>
        <v>B</v>
      </c>
      <c r="I32" s="26">
        <f t="shared" si="5"/>
        <v>63.600957802713154</v>
      </c>
      <c r="J32" s="288">
        <f t="shared" si="0"/>
        <v>12</v>
      </c>
      <c r="K32" s="229">
        <f>+평균_표준편차!N66</f>
        <v>47.206948841721186</v>
      </c>
      <c r="L32" s="35">
        <f>평균_표준편차!N55</f>
        <v>94.046974444555389</v>
      </c>
      <c r="M32" s="25" t="str">
        <f t="shared" si="6"/>
        <v>B</v>
      </c>
      <c r="N32" s="26">
        <f t="shared" si="7"/>
        <v>63.600957802713154</v>
      </c>
      <c r="O32" s="288">
        <f t="shared" si="1"/>
        <v>12</v>
      </c>
      <c r="P32" s="25" t="str">
        <f t="shared" si="8"/>
        <v>B</v>
      </c>
      <c r="Q32" s="26">
        <f t="shared" si="9"/>
        <v>63.600957802713154</v>
      </c>
      <c r="R32" s="260">
        <f t="shared" si="2"/>
        <v>12</v>
      </c>
      <c r="S32" s="261"/>
      <c r="T32" s="262"/>
      <c r="U32" s="263"/>
    </row>
    <row r="33" spans="1:21" s="1" customFormat="1" ht="21" customHeight="1">
      <c r="A33" s="257">
        <f t="shared" si="3"/>
        <v>27</v>
      </c>
      <c r="B33" s="207" t="s">
        <v>16</v>
      </c>
      <c r="C33" s="21" t="s">
        <v>65</v>
      </c>
      <c r="D33" s="259" t="str">
        <f>평균_표준편차!B56</f>
        <v>사원3</v>
      </c>
      <c r="E33" s="22" t="s">
        <v>18</v>
      </c>
      <c r="F33" s="229">
        <f>+평균_표준편차!G67</f>
        <v>20.347271765696306</v>
      </c>
      <c r="G33" s="35">
        <f>평균_표준편차!G56</f>
        <v>84.656104910266166</v>
      </c>
      <c r="H33" s="28" t="str">
        <f t="shared" si="4"/>
        <v>C</v>
      </c>
      <c r="I33" s="26">
        <f t="shared" si="5"/>
        <v>42.855363366295755</v>
      </c>
      <c r="J33" s="288">
        <f t="shared" si="0"/>
        <v>25</v>
      </c>
      <c r="K33" s="229">
        <f>+평균_표준편차!N67</f>
        <v>20.347271765696306</v>
      </c>
      <c r="L33" s="35">
        <f>평균_표준편차!N56</f>
        <v>84.656104910266166</v>
      </c>
      <c r="M33" s="25" t="str">
        <f t="shared" si="6"/>
        <v>C</v>
      </c>
      <c r="N33" s="26">
        <f t="shared" si="7"/>
        <v>42.855363366295755</v>
      </c>
      <c r="O33" s="288">
        <f t="shared" si="1"/>
        <v>25</v>
      </c>
      <c r="P33" s="25" t="str">
        <f t="shared" si="8"/>
        <v>C</v>
      </c>
      <c r="Q33" s="26">
        <f t="shared" si="9"/>
        <v>42.855363366295755</v>
      </c>
      <c r="R33" s="260">
        <f t="shared" si="2"/>
        <v>25</v>
      </c>
      <c r="S33" s="261"/>
      <c r="T33" s="262"/>
      <c r="U33" s="263"/>
    </row>
    <row r="34" spans="1:21" s="1" customFormat="1" ht="21" customHeight="1">
      <c r="A34" s="257">
        <f t="shared" si="3"/>
        <v>28</v>
      </c>
      <c r="B34" s="207" t="s">
        <v>16</v>
      </c>
      <c r="C34" s="21" t="s">
        <v>65</v>
      </c>
      <c r="D34" s="259" t="str">
        <f>평균_표준편차!B57</f>
        <v>사원4</v>
      </c>
      <c r="E34" s="22" t="s">
        <v>18</v>
      </c>
      <c r="F34" s="229">
        <f>+평균_표준편차!G71</f>
        <v>47.617695585534975</v>
      </c>
      <c r="G34" s="35">
        <f>평균_표준편차!G57</f>
        <v>75.265235375976928</v>
      </c>
      <c r="H34" s="28" t="str">
        <f t="shared" si="4"/>
        <v>B</v>
      </c>
      <c r="I34" s="26">
        <f t="shared" si="5"/>
        <v>57.294334512189657</v>
      </c>
      <c r="J34" s="288">
        <f t="shared" si="0"/>
        <v>15</v>
      </c>
      <c r="K34" s="229">
        <f>+평균_표준편차!N71</f>
        <v>47.617695585534975</v>
      </c>
      <c r="L34" s="35">
        <f>평균_표준편차!N57</f>
        <v>75.265235375976928</v>
      </c>
      <c r="M34" s="25" t="str">
        <f t="shared" si="6"/>
        <v>B</v>
      </c>
      <c r="N34" s="26">
        <f t="shared" si="7"/>
        <v>57.294334512189657</v>
      </c>
      <c r="O34" s="288">
        <f t="shared" si="1"/>
        <v>15</v>
      </c>
      <c r="P34" s="25" t="str">
        <f t="shared" si="8"/>
        <v>B</v>
      </c>
      <c r="Q34" s="26">
        <f t="shared" si="9"/>
        <v>57.294334512189657</v>
      </c>
      <c r="R34" s="260">
        <f t="shared" si="2"/>
        <v>15</v>
      </c>
      <c r="S34" s="261"/>
      <c r="T34" s="262"/>
      <c r="U34" s="263"/>
    </row>
    <row r="35" spans="1:21" s="1" customFormat="1" ht="21" customHeight="1">
      <c r="A35" s="257">
        <f t="shared" si="3"/>
        <v>29</v>
      </c>
      <c r="B35" s="207" t="s">
        <v>16</v>
      </c>
      <c r="C35" s="21" t="s">
        <v>65</v>
      </c>
      <c r="D35" s="259" t="str">
        <f>평균_표준편차!B58</f>
        <v>사원5</v>
      </c>
      <c r="E35" s="22" t="s">
        <v>18</v>
      </c>
      <c r="F35" s="229">
        <f>+평균_표준편차!G72</f>
        <v>26.951447412342631</v>
      </c>
      <c r="G35" s="35">
        <f>평균_표준편차!G58</f>
        <v>65.874365841687705</v>
      </c>
      <c r="H35" s="28" t="str">
        <f t="shared" si="4"/>
        <v>C</v>
      </c>
      <c r="I35" s="26">
        <f t="shared" si="5"/>
        <v>40.574468862613408</v>
      </c>
      <c r="J35" s="288">
        <f t="shared" si="0"/>
        <v>26</v>
      </c>
      <c r="K35" s="229">
        <f>+평균_표준편차!N72</f>
        <v>26.951447412342631</v>
      </c>
      <c r="L35" s="35">
        <f>평균_표준편차!N58</f>
        <v>65.874365841687705</v>
      </c>
      <c r="M35" s="25" t="str">
        <f t="shared" si="6"/>
        <v>C</v>
      </c>
      <c r="N35" s="26">
        <f t="shared" si="7"/>
        <v>40.574468862613408</v>
      </c>
      <c r="O35" s="288">
        <f t="shared" si="1"/>
        <v>26</v>
      </c>
      <c r="P35" s="25" t="str">
        <f t="shared" si="8"/>
        <v>C</v>
      </c>
      <c r="Q35" s="26">
        <f t="shared" si="9"/>
        <v>40.574468862613408</v>
      </c>
      <c r="R35" s="260">
        <f t="shared" si="2"/>
        <v>26</v>
      </c>
      <c r="S35" s="261"/>
      <c r="T35" s="262"/>
      <c r="U35" s="263"/>
    </row>
    <row r="36" spans="1:21" s="1" customFormat="1" ht="21" customHeight="1">
      <c r="A36" s="257">
        <f t="shared" si="3"/>
        <v>30</v>
      </c>
      <c r="B36" s="207" t="s">
        <v>16</v>
      </c>
      <c r="C36" s="21" t="s">
        <v>65</v>
      </c>
      <c r="D36" s="259" t="str">
        <f>평균_표준편차!B59</f>
        <v>사원6</v>
      </c>
      <c r="E36" s="22" t="s">
        <v>18</v>
      </c>
      <c r="F36" s="229">
        <f>+평균_표준편차!G75</f>
        <v>47.617695585534975</v>
      </c>
      <c r="G36" s="35">
        <f>평균_표준편차!G59</f>
        <v>56.483496307398454</v>
      </c>
      <c r="H36" s="28" t="str">
        <f t="shared" si="4"/>
        <v>C</v>
      </c>
      <c r="I36" s="26">
        <f t="shared" si="5"/>
        <v>50.720725838187192</v>
      </c>
      <c r="J36" s="288">
        <f t="shared" si="0"/>
        <v>18</v>
      </c>
      <c r="K36" s="229">
        <f>+평균_표준편차!N75</f>
        <v>47.617695585534975</v>
      </c>
      <c r="L36" s="35">
        <f>평균_표준편차!N59</f>
        <v>56.483496307398454</v>
      </c>
      <c r="M36" s="25" t="str">
        <f t="shared" si="6"/>
        <v>C</v>
      </c>
      <c r="N36" s="26">
        <f t="shared" si="7"/>
        <v>50.720725838187192</v>
      </c>
      <c r="O36" s="288">
        <f t="shared" si="1"/>
        <v>18</v>
      </c>
      <c r="P36" s="25" t="str">
        <f t="shared" si="8"/>
        <v>C</v>
      </c>
      <c r="Q36" s="26">
        <f t="shared" si="9"/>
        <v>50.720725838187192</v>
      </c>
      <c r="R36" s="260">
        <f t="shared" si="2"/>
        <v>18</v>
      </c>
      <c r="S36" s="261"/>
      <c r="T36" s="262"/>
      <c r="U36" s="263"/>
    </row>
    <row r="37" spans="1:21" s="1" customFormat="1" ht="21" customHeight="1">
      <c r="A37" s="257">
        <f t="shared" si="3"/>
        <v>31</v>
      </c>
      <c r="B37" s="207" t="s">
        <v>16</v>
      </c>
      <c r="C37" s="21" t="s">
        <v>65</v>
      </c>
      <c r="D37" s="259" t="str">
        <f>평균_표준편차!B60</f>
        <v>사원7</v>
      </c>
      <c r="E37" s="22" t="s">
        <v>18</v>
      </c>
      <c r="F37" s="229">
        <f>+평균_표준편차!G76</f>
        <v>68.283943758727318</v>
      </c>
      <c r="G37" s="35">
        <f>평균_표준편차!G60</f>
        <v>47.092626773109224</v>
      </c>
      <c r="H37" s="28" t="str">
        <f t="shared" si="4"/>
        <v>B</v>
      </c>
      <c r="I37" s="26">
        <f t="shared" si="5"/>
        <v>60.866982813760984</v>
      </c>
      <c r="J37" s="288">
        <f t="shared" si="0"/>
        <v>13</v>
      </c>
      <c r="K37" s="229">
        <f>+평균_표준편차!N76</f>
        <v>68.283943758727318</v>
      </c>
      <c r="L37" s="35">
        <f>평균_표준편차!N60</f>
        <v>47.092626773109224</v>
      </c>
      <c r="M37" s="25" t="str">
        <f t="shared" si="6"/>
        <v>B</v>
      </c>
      <c r="N37" s="26">
        <f t="shared" si="7"/>
        <v>60.866982813760984</v>
      </c>
      <c r="O37" s="288">
        <f t="shared" si="1"/>
        <v>13</v>
      </c>
      <c r="P37" s="25" t="str">
        <f t="shared" si="8"/>
        <v>B</v>
      </c>
      <c r="Q37" s="26">
        <f t="shared" si="9"/>
        <v>60.866982813760984</v>
      </c>
      <c r="R37" s="260">
        <f t="shared" si="2"/>
        <v>13</v>
      </c>
      <c r="S37" s="261"/>
      <c r="T37" s="262"/>
      <c r="U37" s="263"/>
    </row>
    <row r="38" spans="1:21" s="1" customFormat="1" ht="21" customHeight="1">
      <c r="A38" s="264">
        <f t="shared" si="3"/>
        <v>32</v>
      </c>
      <c r="B38" s="210" t="s">
        <v>16</v>
      </c>
      <c r="C38" s="29" t="s">
        <v>65</v>
      </c>
      <c r="D38" s="266" t="str">
        <f>평균_표준편차!B61</f>
        <v>사원8</v>
      </c>
      <c r="E38" s="30" t="s">
        <v>18</v>
      </c>
      <c r="F38" s="231">
        <f>+평균_표준편차!G77</f>
        <v>88.950191931919662</v>
      </c>
      <c r="G38" s="47">
        <f>평균_표준편차!G61</f>
        <v>37.70175723881998</v>
      </c>
      <c r="H38" s="49" t="str">
        <f t="shared" si="4"/>
        <v>A</v>
      </c>
      <c r="I38" s="34">
        <f t="shared" si="5"/>
        <v>71.013239789334776</v>
      </c>
      <c r="J38" s="286">
        <f t="shared" si="0"/>
        <v>7</v>
      </c>
      <c r="K38" s="231">
        <f>+평균_표준편차!N77</f>
        <v>88.950191931919662</v>
      </c>
      <c r="L38" s="47">
        <f>평균_표준편차!N61</f>
        <v>37.70175723881998</v>
      </c>
      <c r="M38" s="33" t="str">
        <f t="shared" si="6"/>
        <v>A</v>
      </c>
      <c r="N38" s="34">
        <f t="shared" si="7"/>
        <v>71.013239789334776</v>
      </c>
      <c r="O38" s="286">
        <f t="shared" si="1"/>
        <v>7</v>
      </c>
      <c r="P38" s="33" t="str">
        <f t="shared" si="8"/>
        <v>A</v>
      </c>
      <c r="Q38" s="34">
        <f t="shared" si="9"/>
        <v>71.013239789334776</v>
      </c>
      <c r="R38" s="267">
        <f t="shared" si="2"/>
        <v>7</v>
      </c>
      <c r="S38" s="268"/>
      <c r="T38" s="269"/>
      <c r="U38" s="270"/>
    </row>
    <row r="39" spans="1:21" ht="21" customHeight="1">
      <c r="B39" s="130"/>
      <c r="C39" s="130"/>
      <c r="D39" s="130"/>
      <c r="E39" s="130"/>
      <c r="F39" s="131"/>
      <c r="G39" s="131"/>
      <c r="H39" s="132"/>
      <c r="I39" s="130"/>
      <c r="K39" s="131"/>
      <c r="L39" s="131"/>
      <c r="M39" s="132"/>
      <c r="N39" s="130"/>
      <c r="P39" s="132"/>
      <c r="Q39" s="130"/>
    </row>
  </sheetData>
  <mergeCells count="1">
    <mergeCell ref="S5:U6"/>
  </mergeCells>
  <phoneticPr fontId="3" type="noConversion"/>
  <conditionalFormatting sqref="Q7:Q38">
    <cfRule type="dataBar" priority="58">
      <dataBar>
        <cfvo type="min"/>
        <cfvo type="max"/>
        <color rgb="FFFFB628"/>
      </dataBar>
    </cfRule>
  </conditionalFormatting>
  <conditionalFormatting sqref="R7:R38">
    <cfRule type="top10" dxfId="15" priority="59" percent="1" bottom="1" rank="10"/>
    <cfRule type="top10" dxfId="14" priority="60" percent="1" rank="10"/>
  </conditionalFormatting>
  <conditionalFormatting sqref="P7:P38">
    <cfRule type="top10" dxfId="13" priority="61" percent="1" bottom="1" rank="10"/>
    <cfRule type="top10" dxfId="12" priority="62" percent="1" rank="10"/>
  </conditionalFormatting>
  <conditionalFormatting sqref="J7:J38">
    <cfRule type="top10" dxfId="11" priority="63" percent="1" rank="10"/>
    <cfRule type="top10" dxfId="10" priority="64" percent="1" bottom="1" rank="10"/>
  </conditionalFormatting>
  <conditionalFormatting sqref="O7:O38">
    <cfRule type="top10" dxfId="9" priority="1" percent="1" rank="10"/>
    <cfRule type="top10" dxfId="8" priority="2" percent="1" bottom="1" rank="10"/>
  </conditionalFormatting>
  <printOptions horizontalCentered="1"/>
  <pageMargins left="0.19685039370078741" right="0.19685039370078741" top="0.98425196850393704" bottom="0.59055118110236227" header="0.31496062992125984" footer="0.31496062992125984"/>
  <pageSetup paperSize="9" scale="54" fitToHeight="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showGridLines="0" zoomScaleNormal="100" workbookViewId="0">
      <pane xSplit="5" ySplit="6" topLeftCell="F37" activePane="bottomRight" state="frozen"/>
      <selection activeCell="D7" sqref="D7:D13"/>
      <selection pane="topRight" activeCell="D7" sqref="D7:D13"/>
      <selection pane="bottomLeft" activeCell="D7" sqref="D7:D13"/>
      <selection pane="bottomRight" activeCell="I43" sqref="I43"/>
    </sheetView>
  </sheetViews>
  <sheetFormatPr defaultRowHeight="16.5"/>
  <cols>
    <col min="1" max="1" width="3.875" bestFit="1" customWidth="1"/>
    <col min="2" max="2" width="10.5" customWidth="1"/>
    <col min="3" max="3" width="7.125" bestFit="1" customWidth="1"/>
    <col min="4" max="4" width="9" customWidth="1"/>
    <col min="5" max="22" width="8.125" customWidth="1"/>
  </cols>
  <sheetData>
    <row r="1" spans="1:22" ht="24.75">
      <c r="A1" s="218" t="s">
        <v>131</v>
      </c>
    </row>
    <row r="3" spans="1:22" ht="18">
      <c r="A3" s="238" t="s">
        <v>0</v>
      </c>
      <c r="L3" s="364" t="s">
        <v>138</v>
      </c>
    </row>
    <row r="4" spans="1:22" ht="21" customHeight="1">
      <c r="A4" s="244"/>
      <c r="B4" s="303" t="s">
        <v>44</v>
      </c>
      <c r="C4" s="1"/>
      <c r="F4" s="63" t="s">
        <v>45</v>
      </c>
      <c r="G4" s="50"/>
      <c r="H4" s="50"/>
      <c r="I4" s="50"/>
      <c r="J4" s="50"/>
      <c r="K4" s="50"/>
      <c r="L4" s="64" t="s">
        <v>46</v>
      </c>
      <c r="M4" s="50"/>
      <c r="N4" s="50"/>
      <c r="O4" s="50"/>
      <c r="P4" s="50"/>
      <c r="Q4" s="65"/>
      <c r="R4" s="50" t="s">
        <v>64</v>
      </c>
      <c r="S4" s="50"/>
      <c r="T4" s="51"/>
    </row>
    <row r="5" spans="1:22" ht="21" customHeight="1">
      <c r="A5" s="195" t="s">
        <v>1</v>
      </c>
      <c r="B5" s="3"/>
      <c r="C5" s="4"/>
      <c r="D5" s="4"/>
      <c r="E5" s="5"/>
      <c r="F5" s="6" t="s">
        <v>82</v>
      </c>
      <c r="G5" s="155" t="s">
        <v>84</v>
      </c>
      <c r="H5" s="7" t="s">
        <v>85</v>
      </c>
      <c r="I5" s="3" t="s">
        <v>4</v>
      </c>
      <c r="J5" s="4"/>
      <c r="K5" s="202" t="s">
        <v>5</v>
      </c>
      <c r="L5" s="6" t="s">
        <v>82</v>
      </c>
      <c r="M5" s="155" t="s">
        <v>83</v>
      </c>
      <c r="N5" s="7" t="s">
        <v>85</v>
      </c>
      <c r="O5" s="3" t="s">
        <v>4</v>
      </c>
      <c r="P5" s="4"/>
      <c r="Q5" s="202" t="s">
        <v>5</v>
      </c>
      <c r="R5" s="3" t="s">
        <v>4</v>
      </c>
      <c r="S5" s="4"/>
      <c r="T5" s="202" t="s">
        <v>5</v>
      </c>
      <c r="U5" s="378" t="s">
        <v>51</v>
      </c>
      <c r="V5" s="380"/>
    </row>
    <row r="6" spans="1:22" ht="21" customHeight="1" thickBot="1">
      <c r="A6" s="196" t="s">
        <v>6</v>
      </c>
      <c r="B6" s="8" t="s">
        <v>7</v>
      </c>
      <c r="C6" s="9" t="s">
        <v>8</v>
      </c>
      <c r="D6" s="9" t="s">
        <v>9</v>
      </c>
      <c r="E6" s="10" t="s">
        <v>10</v>
      </c>
      <c r="F6" s="11">
        <v>0.5</v>
      </c>
      <c r="G6" s="233">
        <v>0.3</v>
      </c>
      <c r="H6" s="235">
        <v>0.2</v>
      </c>
      <c r="I6" s="8" t="s">
        <v>11</v>
      </c>
      <c r="J6" s="13" t="s">
        <v>12</v>
      </c>
      <c r="K6" s="66">
        <f>COUNT(K7:K38)</f>
        <v>32</v>
      </c>
      <c r="L6" s="11">
        <v>0.5</v>
      </c>
      <c r="M6" s="233">
        <v>0.3</v>
      </c>
      <c r="N6" s="235">
        <v>0.2</v>
      </c>
      <c r="O6" s="8" t="s">
        <v>11</v>
      </c>
      <c r="P6" s="13" t="s">
        <v>12</v>
      </c>
      <c r="Q6" s="66">
        <f>COUNT(Q7:Q38)</f>
        <v>32</v>
      </c>
      <c r="R6" s="8" t="s">
        <v>11</v>
      </c>
      <c r="S6" s="13" t="s">
        <v>32</v>
      </c>
      <c r="T6" s="66">
        <f>COUNT(T7:T38)</f>
        <v>32</v>
      </c>
      <c r="U6" s="381"/>
      <c r="V6" s="383"/>
    </row>
    <row r="7" spans="1:22" ht="21" customHeight="1" thickTop="1">
      <c r="A7" s="197">
        <f>ROW()-6</f>
        <v>1</v>
      </c>
      <c r="B7" s="203" t="s">
        <v>15</v>
      </c>
      <c r="C7" s="69" t="s">
        <v>13</v>
      </c>
      <c r="D7" s="225" t="str">
        <f>+'1-2차_가중평균'!D7</f>
        <v>관리부장</v>
      </c>
      <c r="E7" s="70" t="s">
        <v>14</v>
      </c>
      <c r="F7" s="71">
        <f>+'1-2차_가중평균'!I7</f>
        <v>29.652393913487717</v>
      </c>
      <c r="G7" s="163">
        <v>80.323013457265716</v>
      </c>
      <c r="H7" s="95">
        <v>50.732114307055987</v>
      </c>
      <c r="I7" s="72" t="str">
        <f>IF(J7=0,"-",IF(J7&gt;=91,"S",IF(J7&gt;=71,"A",IF(J7&gt;=51,"B",IF(J7&gt;=31,"C","D")))))</f>
        <v>C</v>
      </c>
      <c r="J7" s="73">
        <f t="shared" ref="J7:J10" si="0">IF(H7="",((F$6+H$6)*F7+G$6*G7),SUMPRODUCT(F$6:H$6,F7:H7))</f>
        <v>49.069523855334772</v>
      </c>
      <c r="K7" s="74">
        <f t="shared" ref="K7:K38" si="1">RANK(J7,J$7:J$38,0)</f>
        <v>24</v>
      </c>
      <c r="L7" s="71">
        <f>+'1-2차_가중평균'!N7</f>
        <v>29.652393913487717</v>
      </c>
      <c r="M7" s="163">
        <v>50.732114307055987</v>
      </c>
      <c r="N7" s="95">
        <v>80.323013457265716</v>
      </c>
      <c r="O7" s="72" t="str">
        <f>IF(P7=0,"-",IF(P7&gt;=91,"S",IF(P7&gt;=71,"A",IF(P7&gt;=51,"B",IF(P7&gt;=31,"C","D")))))</f>
        <v>C</v>
      </c>
      <c r="P7" s="73">
        <f t="shared" ref="P7:P10" si="2">IF(N7="",((L$6+N$6)*L7+M$6*M7),SUMPRODUCT(L$6:N$6,L7:N7))</f>
        <v>46.110433940313797</v>
      </c>
      <c r="Q7" s="74">
        <f t="shared" ref="Q7:Q38" si="3">RANK(P7,P$7:P$38,0)</f>
        <v>26</v>
      </c>
      <c r="R7" s="72" t="str">
        <f>IF(S7=0,"-",IF(S7&gt;=91,"S",IF(S7&gt;=71,"A",IF(S7&gt;=51,"B",IF(S7&gt;=31,"C","D")))))</f>
        <v>C</v>
      </c>
      <c r="S7" s="73">
        <f>AVERAGE(J7,P7)</f>
        <v>47.589978897824281</v>
      </c>
      <c r="T7" s="74">
        <f t="shared" ref="T7:T38" si="4">RANK(S7,S$7:S$38,0)</f>
        <v>26</v>
      </c>
      <c r="U7" s="75"/>
      <c r="V7" s="76"/>
    </row>
    <row r="8" spans="1:22" ht="21" customHeight="1">
      <c r="A8" s="198">
        <f t="shared" ref="A8:A38" si="5">ROW()-6</f>
        <v>2</v>
      </c>
      <c r="B8" s="204" t="s">
        <v>66</v>
      </c>
      <c r="C8" s="78" t="s">
        <v>13</v>
      </c>
      <c r="D8" s="221" t="str">
        <f>+'1-2차_가중평균'!D8</f>
        <v>영업부장</v>
      </c>
      <c r="E8" s="79" t="s">
        <v>14</v>
      </c>
      <c r="F8" s="80">
        <f>+'1-2차_가중평균'!I8</f>
        <v>57.950819672131146</v>
      </c>
      <c r="G8" s="169">
        <v>29.706377897831629</v>
      </c>
      <c r="H8" s="98">
        <v>68.042488782249933</v>
      </c>
      <c r="I8" s="81" t="str">
        <f t="shared" ref="I8:I38" si="6">IF(J8=0,"-",IF(J8&gt;=91,"S",IF(J8&gt;=71,"A",IF(J8&gt;=51,"B",IF(J8&gt;=31,"C","D")))))</f>
        <v>B</v>
      </c>
      <c r="J8" s="82">
        <f t="shared" si="0"/>
        <v>51.495820961865043</v>
      </c>
      <c r="K8" s="83">
        <f t="shared" si="1"/>
        <v>21</v>
      </c>
      <c r="L8" s="80">
        <f>+'1-2차_가중평균'!N8</f>
        <v>57.950819672131146</v>
      </c>
      <c r="M8" s="169">
        <v>68.042488782249933</v>
      </c>
      <c r="N8" s="98">
        <v>29.706377897831629</v>
      </c>
      <c r="O8" s="81" t="str">
        <f t="shared" ref="O8:O38" si="7">IF(P8=0,"-",IF(P8&gt;=91,"S",IF(P8&gt;=71,"A",IF(P8&gt;=51,"B",IF(P8&gt;=31,"C","D")))))</f>
        <v>B</v>
      </c>
      <c r="P8" s="82">
        <f t="shared" si="2"/>
        <v>55.329432050306877</v>
      </c>
      <c r="Q8" s="83">
        <f t="shared" si="3"/>
        <v>18</v>
      </c>
      <c r="R8" s="81" t="str">
        <f t="shared" ref="R8:R38" si="8">IF(S8=0,"-",IF(S8&gt;=91,"S",IF(S8&gt;=71,"A",IF(S8&gt;=51,"B",IF(S8&gt;=31,"C","D")))))</f>
        <v>B</v>
      </c>
      <c r="S8" s="82">
        <f t="shared" ref="S8:S38" si="9">AVERAGE(J8,P8)</f>
        <v>53.412626506085957</v>
      </c>
      <c r="T8" s="83">
        <f t="shared" si="4"/>
        <v>21</v>
      </c>
      <c r="U8" s="84"/>
      <c r="V8" s="85"/>
    </row>
    <row r="9" spans="1:22" ht="21" customHeight="1">
      <c r="A9" s="199">
        <f t="shared" si="5"/>
        <v>3</v>
      </c>
      <c r="B9" s="205" t="s">
        <v>19</v>
      </c>
      <c r="C9" s="87" t="s">
        <v>13</v>
      </c>
      <c r="D9" s="222" t="str">
        <f>+'1-2차_가중평균'!D9</f>
        <v>R&amp;D부장</v>
      </c>
      <c r="E9" s="88" t="s">
        <v>61</v>
      </c>
      <c r="F9" s="89">
        <f>+'1-2차_가중평균'!I9</f>
        <v>86.249245430774579</v>
      </c>
      <c r="G9" s="175">
        <v>36.362324373496733</v>
      </c>
      <c r="H9" s="118">
        <v>85.3528632574439</v>
      </c>
      <c r="I9" s="90" t="str">
        <f t="shared" si="6"/>
        <v>A</v>
      </c>
      <c r="J9" s="91">
        <f t="shared" si="0"/>
        <v>71.103892678925092</v>
      </c>
      <c r="K9" s="92">
        <f t="shared" si="1"/>
        <v>7</v>
      </c>
      <c r="L9" s="89">
        <f>+'1-2차_가중평균'!N9</f>
        <v>86.249245430774579</v>
      </c>
      <c r="M9" s="175">
        <v>85.3528632574439</v>
      </c>
      <c r="N9" s="118">
        <v>36.362324373496733</v>
      </c>
      <c r="O9" s="90" t="str">
        <f t="shared" si="7"/>
        <v>A</v>
      </c>
      <c r="P9" s="91">
        <f t="shared" si="2"/>
        <v>76.00294656731981</v>
      </c>
      <c r="Q9" s="92">
        <f t="shared" si="3"/>
        <v>4</v>
      </c>
      <c r="R9" s="90" t="str">
        <f t="shared" si="8"/>
        <v>A</v>
      </c>
      <c r="S9" s="91">
        <f t="shared" si="9"/>
        <v>73.553419623122451</v>
      </c>
      <c r="T9" s="92">
        <f t="shared" si="4"/>
        <v>4</v>
      </c>
      <c r="U9" s="93"/>
      <c r="V9" s="94"/>
    </row>
    <row r="10" spans="1:22" ht="21" customHeight="1">
      <c r="A10" s="201">
        <f t="shared" si="5"/>
        <v>4</v>
      </c>
      <c r="B10" s="209" t="s">
        <v>15</v>
      </c>
      <c r="C10" s="107" t="s">
        <v>22</v>
      </c>
      <c r="D10" s="224" t="str">
        <f>+'1-2차_가중평균'!D10</f>
        <v>관리팀장(2그룹 1차)</v>
      </c>
      <c r="E10" s="108" t="s">
        <v>41</v>
      </c>
      <c r="F10" s="109">
        <f>+'1-2차_가중평균'!I10</f>
        <v>26.181588824706026</v>
      </c>
      <c r="G10" s="234">
        <v>50.732114307055987</v>
      </c>
      <c r="H10" s="125">
        <v>45.888812262743265</v>
      </c>
      <c r="I10" s="110" t="str">
        <f t="shared" si="6"/>
        <v>C</v>
      </c>
      <c r="J10" s="111">
        <f t="shared" si="0"/>
        <v>37.488191157018463</v>
      </c>
      <c r="K10" s="112">
        <f t="shared" si="1"/>
        <v>32</v>
      </c>
      <c r="L10" s="109">
        <f>+'1-2차_가중평균'!N10</f>
        <v>26.181588824706026</v>
      </c>
      <c r="M10" s="234">
        <v>45.888812262743265</v>
      </c>
      <c r="N10" s="125">
        <v>50.732114307055987</v>
      </c>
      <c r="O10" s="110" t="str">
        <f t="shared" si="7"/>
        <v>C</v>
      </c>
      <c r="P10" s="111">
        <f t="shared" si="2"/>
        <v>37.003860952587189</v>
      </c>
      <c r="Q10" s="112">
        <f t="shared" si="3"/>
        <v>31</v>
      </c>
      <c r="R10" s="110" t="str">
        <f t="shared" si="8"/>
        <v>C</v>
      </c>
      <c r="S10" s="111">
        <f t="shared" si="9"/>
        <v>37.246026054802826</v>
      </c>
      <c r="T10" s="112">
        <f t="shared" si="4"/>
        <v>32</v>
      </c>
      <c r="U10" s="113"/>
      <c r="V10" s="114"/>
    </row>
    <row r="11" spans="1:22" ht="21" customHeight="1">
      <c r="A11" s="198">
        <f t="shared" si="5"/>
        <v>5</v>
      </c>
      <c r="B11" s="207" t="s">
        <v>15</v>
      </c>
      <c r="C11" s="78" t="s">
        <v>22</v>
      </c>
      <c r="D11" s="221" t="str">
        <f>+'1-2차_가중평균'!D11</f>
        <v>대리</v>
      </c>
      <c r="E11" s="79" t="s">
        <v>42</v>
      </c>
      <c r="F11" s="80">
        <f>+'1-2차_가중평균'!I11</f>
        <v>33.116263214698954</v>
      </c>
      <c r="G11" s="169">
        <v>68.042488782249933</v>
      </c>
      <c r="H11" s="365"/>
      <c r="I11" s="81" t="str">
        <f t="shared" si="6"/>
        <v>C</v>
      </c>
      <c r="J11" s="82">
        <f>IF(H11="",((F$6+H$6)*F11+G$6*G11),SUMPRODUCT(F$6:H$6,F11:H11))</f>
        <v>43.594130884964244</v>
      </c>
      <c r="K11" s="83">
        <f t="shared" si="1"/>
        <v>27</v>
      </c>
      <c r="L11" s="80">
        <f>+'1-2차_가중평균'!N11</f>
        <v>33.116263214698954</v>
      </c>
      <c r="M11" s="169">
        <v>35.853583508717414</v>
      </c>
      <c r="N11" s="365"/>
      <c r="O11" s="81" t="str">
        <f t="shared" si="7"/>
        <v>C</v>
      </c>
      <c r="P11" s="82">
        <f>IF(N11="",((L$6+N$6)*L11+M$6*M11),SUMPRODUCT(L$6:N$6,L11:N11))</f>
        <v>33.937459302904486</v>
      </c>
      <c r="Q11" s="83">
        <f t="shared" si="3"/>
        <v>32</v>
      </c>
      <c r="R11" s="81" t="str">
        <f t="shared" si="8"/>
        <v>C</v>
      </c>
      <c r="S11" s="82">
        <f t="shared" si="9"/>
        <v>38.765795093934365</v>
      </c>
      <c r="T11" s="83">
        <f t="shared" si="4"/>
        <v>31</v>
      </c>
      <c r="U11" s="84"/>
      <c r="V11" s="85"/>
    </row>
    <row r="12" spans="1:22" ht="21" customHeight="1">
      <c r="A12" s="198">
        <f t="shared" si="5"/>
        <v>6</v>
      </c>
      <c r="B12" s="207" t="s">
        <v>15</v>
      </c>
      <c r="C12" s="78" t="s">
        <v>22</v>
      </c>
      <c r="D12" s="221" t="str">
        <f>+'1-2차_가중평균'!D12</f>
        <v>사원</v>
      </c>
      <c r="E12" s="79" t="s">
        <v>43</v>
      </c>
      <c r="F12" s="80">
        <f>+'1-2차_가중평균'!I12</f>
        <v>49.895727733395162</v>
      </c>
      <c r="G12" s="169">
        <v>85.3528632574439</v>
      </c>
      <c r="H12" s="365"/>
      <c r="I12" s="81" t="str">
        <f t="shared" si="6"/>
        <v>B</v>
      </c>
      <c r="J12" s="82">
        <f t="shared" ref="J12:J38" si="10">IF(H12="",((F$6+H$6)*F12+G$6*G12),SUMPRODUCT(F$6:H$6,F12:H12))</f>
        <v>60.532868390609778</v>
      </c>
      <c r="K12" s="83">
        <f t="shared" si="1"/>
        <v>14</v>
      </c>
      <c r="L12" s="80">
        <f>+'1-2차_가중평균'!N12</f>
        <v>49.895727733395162</v>
      </c>
      <c r="M12" s="169">
        <v>45.927381759738005</v>
      </c>
      <c r="N12" s="365"/>
      <c r="O12" s="81" t="str">
        <f t="shared" si="7"/>
        <v>C</v>
      </c>
      <c r="P12" s="82">
        <f t="shared" ref="P12:P38" si="11">IF(N12="",((L$6+N$6)*L12+M$6*M12),SUMPRODUCT(L$6:N$6,L12:N12))</f>
        <v>48.705223941298009</v>
      </c>
      <c r="Q12" s="83">
        <f t="shared" si="3"/>
        <v>24</v>
      </c>
      <c r="R12" s="81" t="str">
        <f t="shared" si="8"/>
        <v>B</v>
      </c>
      <c r="S12" s="82">
        <f t="shared" si="9"/>
        <v>54.61904616595389</v>
      </c>
      <c r="T12" s="83">
        <f t="shared" si="4"/>
        <v>17</v>
      </c>
      <c r="U12" s="84"/>
      <c r="V12" s="85"/>
    </row>
    <row r="13" spans="1:22" ht="21" customHeight="1">
      <c r="A13" s="200">
        <f t="shared" si="5"/>
        <v>7</v>
      </c>
      <c r="B13" s="208" t="s">
        <v>15</v>
      </c>
      <c r="C13" s="99" t="s">
        <v>22</v>
      </c>
      <c r="D13" s="223" t="str">
        <f>+'1-2차_가중평균'!D13</f>
        <v>사원</v>
      </c>
      <c r="E13" s="100" t="s">
        <v>18</v>
      </c>
      <c r="F13" s="101">
        <f>+'1-2차_가중평균'!I13</f>
        <v>70.021595458212545</v>
      </c>
      <c r="G13" s="236">
        <v>45.888812262743265</v>
      </c>
      <c r="H13" s="366"/>
      <c r="I13" s="102" t="str">
        <f t="shared" si="6"/>
        <v>B</v>
      </c>
      <c r="J13" s="103">
        <f t="shared" si="10"/>
        <v>62.78176049957176</v>
      </c>
      <c r="K13" s="104">
        <f t="shared" si="1"/>
        <v>11</v>
      </c>
      <c r="L13" s="101">
        <f>+'1-2차_가중평균'!N13</f>
        <v>70.021595458212545</v>
      </c>
      <c r="M13" s="236">
        <v>56.001180010758603</v>
      </c>
      <c r="N13" s="366"/>
      <c r="O13" s="102" t="str">
        <f t="shared" si="7"/>
        <v>B</v>
      </c>
      <c r="P13" s="103">
        <f t="shared" si="11"/>
        <v>65.815470823976355</v>
      </c>
      <c r="Q13" s="104">
        <f t="shared" si="3"/>
        <v>7</v>
      </c>
      <c r="R13" s="102" t="str">
        <f t="shared" si="8"/>
        <v>B</v>
      </c>
      <c r="S13" s="103">
        <f t="shared" si="9"/>
        <v>64.298615661774051</v>
      </c>
      <c r="T13" s="104">
        <f t="shared" si="4"/>
        <v>10</v>
      </c>
      <c r="U13" s="105"/>
      <c r="V13" s="106"/>
    </row>
    <row r="14" spans="1:22" ht="21" customHeight="1">
      <c r="A14" s="199">
        <f t="shared" si="5"/>
        <v>8</v>
      </c>
      <c r="B14" s="210" t="s">
        <v>15</v>
      </c>
      <c r="C14" s="87" t="s">
        <v>22</v>
      </c>
      <c r="D14" s="222" t="str">
        <f>+'1-2차_가중평균'!D14</f>
        <v>사원</v>
      </c>
      <c r="E14" s="88" t="s">
        <v>18</v>
      </c>
      <c r="F14" s="89">
        <f>+'1-2차_가중평균'!I14</f>
        <v>90.147463183029913</v>
      </c>
      <c r="G14" s="175">
        <v>35.853583508717414</v>
      </c>
      <c r="H14" s="367"/>
      <c r="I14" s="90" t="str">
        <f t="shared" si="6"/>
        <v>A</v>
      </c>
      <c r="J14" s="91">
        <f t="shared" si="10"/>
        <v>73.859299280736167</v>
      </c>
      <c r="K14" s="92">
        <f t="shared" si="1"/>
        <v>3</v>
      </c>
      <c r="L14" s="89">
        <f>+'1-2차_가중평균'!N14</f>
        <v>90.147463183029913</v>
      </c>
      <c r="M14" s="175">
        <v>66.074978261779179</v>
      </c>
      <c r="N14" s="367"/>
      <c r="O14" s="90" t="str">
        <f t="shared" si="7"/>
        <v>A</v>
      </c>
      <c r="P14" s="91">
        <f t="shared" si="11"/>
        <v>82.925717706654694</v>
      </c>
      <c r="Q14" s="92">
        <f t="shared" si="3"/>
        <v>2</v>
      </c>
      <c r="R14" s="90" t="str">
        <f t="shared" si="8"/>
        <v>A</v>
      </c>
      <c r="S14" s="91">
        <f t="shared" si="9"/>
        <v>78.392508493695431</v>
      </c>
      <c r="T14" s="92">
        <f t="shared" si="4"/>
        <v>2</v>
      </c>
      <c r="U14" s="93"/>
      <c r="V14" s="94"/>
    </row>
    <row r="15" spans="1:22" ht="21" customHeight="1">
      <c r="A15" s="197">
        <f t="shared" si="5"/>
        <v>9</v>
      </c>
      <c r="B15" s="206" t="s">
        <v>19</v>
      </c>
      <c r="C15" s="69" t="s">
        <v>19</v>
      </c>
      <c r="D15" s="220" t="str">
        <f>+'1-2차_가중평균'!D15</f>
        <v>R&amp;D팀장(2그룹 하향 1차)</v>
      </c>
      <c r="E15" s="70" t="s">
        <v>21</v>
      </c>
      <c r="F15" s="71">
        <f>+'1-2차_가중평균'!I15</f>
        <v>47.20734092594315</v>
      </c>
      <c r="G15" s="163">
        <v>45.927381759738005</v>
      </c>
      <c r="H15" s="95">
        <v>76.148776512799785</v>
      </c>
      <c r="I15" s="72" t="str">
        <f t="shared" si="6"/>
        <v>B</v>
      </c>
      <c r="J15" s="73">
        <f t="shared" si="10"/>
        <v>52.611640293452936</v>
      </c>
      <c r="K15" s="74">
        <f t="shared" si="1"/>
        <v>20</v>
      </c>
      <c r="L15" s="71">
        <f>+'1-2차_가중평균'!N15</f>
        <v>47.20734092594315</v>
      </c>
      <c r="M15" s="163">
        <v>76.148776512799785</v>
      </c>
      <c r="N15" s="95">
        <v>45.927381759738005</v>
      </c>
      <c r="O15" s="72" t="str">
        <f t="shared" si="7"/>
        <v>B</v>
      </c>
      <c r="P15" s="73">
        <f t="shared" si="11"/>
        <v>55.633779768759112</v>
      </c>
      <c r="Q15" s="74">
        <f t="shared" si="3"/>
        <v>17</v>
      </c>
      <c r="R15" s="72" t="str">
        <f t="shared" si="8"/>
        <v>B</v>
      </c>
      <c r="S15" s="73">
        <f t="shared" si="9"/>
        <v>54.122710031106024</v>
      </c>
      <c r="T15" s="74">
        <f t="shared" si="4"/>
        <v>19</v>
      </c>
      <c r="U15" s="96"/>
      <c r="V15" s="97"/>
    </row>
    <row r="16" spans="1:22" ht="21" customHeight="1">
      <c r="A16" s="198">
        <f t="shared" si="5"/>
        <v>10</v>
      </c>
      <c r="B16" s="207" t="s">
        <v>19</v>
      </c>
      <c r="C16" s="78" t="s">
        <v>19</v>
      </c>
      <c r="D16" s="221" t="str">
        <f>+'1-2차_가중평균'!D16</f>
        <v>책임</v>
      </c>
      <c r="E16" s="79" t="s">
        <v>57</v>
      </c>
      <c r="F16" s="80">
        <f>+'1-2차_가중평균'!I16</f>
        <v>34.488829270213138</v>
      </c>
      <c r="G16" s="169">
        <v>56.001180010758603</v>
      </c>
      <c r="H16" s="365"/>
      <c r="I16" s="81" t="str">
        <f t="shared" si="6"/>
        <v>C</v>
      </c>
      <c r="J16" s="82">
        <f t="shared" si="10"/>
        <v>40.942534492376772</v>
      </c>
      <c r="K16" s="83">
        <f t="shared" si="1"/>
        <v>30</v>
      </c>
      <c r="L16" s="80">
        <f>+'1-2차_가중평균'!N16</f>
        <v>34.488829270213138</v>
      </c>
      <c r="M16" s="169">
        <v>86.222574763820376</v>
      </c>
      <c r="N16" s="365"/>
      <c r="O16" s="81" t="str">
        <f t="shared" si="7"/>
        <v>C</v>
      </c>
      <c r="P16" s="82">
        <f t="shared" si="11"/>
        <v>50.008952918295307</v>
      </c>
      <c r="Q16" s="83">
        <f t="shared" si="3"/>
        <v>22</v>
      </c>
      <c r="R16" s="81" t="str">
        <f t="shared" si="8"/>
        <v>C</v>
      </c>
      <c r="S16" s="82">
        <f t="shared" si="9"/>
        <v>45.475743705336043</v>
      </c>
      <c r="T16" s="83">
        <f t="shared" si="4"/>
        <v>28</v>
      </c>
      <c r="U16" s="84"/>
      <c r="V16" s="85"/>
    </row>
    <row r="17" spans="1:22" ht="21" customHeight="1">
      <c r="A17" s="198">
        <f t="shared" si="5"/>
        <v>11</v>
      </c>
      <c r="B17" s="207" t="s">
        <v>19</v>
      </c>
      <c r="C17" s="78" t="s">
        <v>19</v>
      </c>
      <c r="D17" s="221" t="str">
        <f>+'1-2차_가중평균'!D17</f>
        <v>책임</v>
      </c>
      <c r="E17" s="79" t="s">
        <v>57</v>
      </c>
      <c r="F17" s="80">
        <f>+'1-2차_가중평균'!I17</f>
        <v>45.068455660058795</v>
      </c>
      <c r="G17" s="169">
        <v>66.074978261779179</v>
      </c>
      <c r="H17" s="365"/>
      <c r="I17" s="81" t="str">
        <f t="shared" si="6"/>
        <v>B</v>
      </c>
      <c r="J17" s="82">
        <f t="shared" si="10"/>
        <v>51.37041244057491</v>
      </c>
      <c r="K17" s="83">
        <f t="shared" si="1"/>
        <v>22</v>
      </c>
      <c r="L17" s="80">
        <f>+'1-2차_가중평균'!N17</f>
        <v>45.068455660058795</v>
      </c>
      <c r="M17" s="169">
        <v>48.484576582486284</v>
      </c>
      <c r="N17" s="365"/>
      <c r="O17" s="81" t="str">
        <f t="shared" si="7"/>
        <v>C</v>
      </c>
      <c r="P17" s="82">
        <f t="shared" si="11"/>
        <v>46.09329193678704</v>
      </c>
      <c r="Q17" s="83">
        <f t="shared" si="3"/>
        <v>27</v>
      </c>
      <c r="R17" s="81" t="str">
        <f t="shared" si="8"/>
        <v>C</v>
      </c>
      <c r="S17" s="82">
        <f t="shared" si="9"/>
        <v>48.731852188680975</v>
      </c>
      <c r="T17" s="83">
        <f t="shared" si="4"/>
        <v>22</v>
      </c>
      <c r="U17" s="84"/>
      <c r="V17" s="85"/>
    </row>
    <row r="18" spans="1:22" ht="21" customHeight="1">
      <c r="A18" s="198">
        <f t="shared" si="5"/>
        <v>12</v>
      </c>
      <c r="B18" s="207" t="s">
        <v>19</v>
      </c>
      <c r="C18" s="78" t="s">
        <v>19</v>
      </c>
      <c r="D18" s="221" t="str">
        <f>+'1-2차_가중평균'!D18</f>
        <v>연구원</v>
      </c>
      <c r="E18" s="79" t="s">
        <v>18</v>
      </c>
      <c r="F18" s="80">
        <f>+'1-2차_가중평균'!I18</f>
        <v>55.648082049904446</v>
      </c>
      <c r="G18" s="169">
        <v>76.148776512799785</v>
      </c>
      <c r="H18" s="365"/>
      <c r="I18" s="81" t="str">
        <f t="shared" si="6"/>
        <v>B</v>
      </c>
      <c r="J18" s="82">
        <f t="shared" si="10"/>
        <v>61.79829038877304</v>
      </c>
      <c r="K18" s="83">
        <f t="shared" si="1"/>
        <v>13</v>
      </c>
      <c r="L18" s="80">
        <f>+'1-2차_가중평균'!N18</f>
        <v>55.648082049904446</v>
      </c>
      <c r="M18" s="169">
        <v>24.353798652714808</v>
      </c>
      <c r="N18" s="365"/>
      <c r="O18" s="81" t="str">
        <f t="shared" si="7"/>
        <v>C</v>
      </c>
      <c r="P18" s="82">
        <f t="shared" si="11"/>
        <v>46.259797030747549</v>
      </c>
      <c r="Q18" s="83">
        <f t="shared" si="3"/>
        <v>25</v>
      </c>
      <c r="R18" s="81" t="str">
        <f t="shared" si="8"/>
        <v>B</v>
      </c>
      <c r="S18" s="82">
        <f t="shared" si="9"/>
        <v>54.029043709760295</v>
      </c>
      <c r="T18" s="83">
        <f t="shared" si="4"/>
        <v>20</v>
      </c>
      <c r="U18" s="84"/>
      <c r="V18" s="85"/>
    </row>
    <row r="19" spans="1:22" ht="21" customHeight="1">
      <c r="A19" s="198">
        <f t="shared" si="5"/>
        <v>13</v>
      </c>
      <c r="B19" s="207" t="s">
        <v>19</v>
      </c>
      <c r="C19" s="78" t="s">
        <v>19</v>
      </c>
      <c r="D19" s="221" t="str">
        <f>+'1-2차_가중평균'!D19</f>
        <v>연구원</v>
      </c>
      <c r="E19" s="79" t="s">
        <v>18</v>
      </c>
      <c r="F19" s="80">
        <f>+'1-2차_가중평균'!I19</f>
        <v>66.227708439750103</v>
      </c>
      <c r="G19" s="169">
        <v>86.222574763820376</v>
      </c>
      <c r="H19" s="365"/>
      <c r="I19" s="81" t="str">
        <f t="shared" si="6"/>
        <v>A</v>
      </c>
      <c r="J19" s="82">
        <f t="shared" si="10"/>
        <v>72.226168336971185</v>
      </c>
      <c r="K19" s="83">
        <f t="shared" si="1"/>
        <v>6</v>
      </c>
      <c r="L19" s="80">
        <f>+'1-2차_가중평균'!N19</f>
        <v>66.227708439750103</v>
      </c>
      <c r="M19" s="169">
        <v>36.392897056342349</v>
      </c>
      <c r="N19" s="365"/>
      <c r="O19" s="81" t="str">
        <f t="shared" si="7"/>
        <v>B</v>
      </c>
      <c r="P19" s="82">
        <f t="shared" si="11"/>
        <v>57.277265024727768</v>
      </c>
      <c r="Q19" s="83">
        <f t="shared" si="3"/>
        <v>16</v>
      </c>
      <c r="R19" s="81" t="str">
        <f t="shared" si="8"/>
        <v>B</v>
      </c>
      <c r="S19" s="82">
        <f t="shared" si="9"/>
        <v>64.751716680849484</v>
      </c>
      <c r="T19" s="83">
        <f t="shared" si="4"/>
        <v>9</v>
      </c>
      <c r="U19" s="84"/>
      <c r="V19" s="85"/>
    </row>
    <row r="20" spans="1:22" ht="21" customHeight="1">
      <c r="A20" s="198">
        <f t="shared" si="5"/>
        <v>14</v>
      </c>
      <c r="B20" s="207" t="s">
        <v>19</v>
      </c>
      <c r="C20" s="78" t="s">
        <v>19</v>
      </c>
      <c r="D20" s="221" t="str">
        <f>+'1-2차_가중평균'!D20</f>
        <v>연구원</v>
      </c>
      <c r="E20" s="79" t="s">
        <v>18</v>
      </c>
      <c r="F20" s="80">
        <f>+'1-2차_가중평균'!I20</f>
        <v>76.807334829595746</v>
      </c>
      <c r="G20" s="169">
        <v>48.484576582486284</v>
      </c>
      <c r="H20" s="365"/>
      <c r="I20" s="81" t="str">
        <f t="shared" si="6"/>
        <v>B</v>
      </c>
      <c r="J20" s="82">
        <f t="shared" si="10"/>
        <v>68.310507355462903</v>
      </c>
      <c r="K20" s="83">
        <f t="shared" si="1"/>
        <v>8</v>
      </c>
      <c r="L20" s="80">
        <f>+'1-2차_가중평균'!N20</f>
        <v>76.807334829595746</v>
      </c>
      <c r="M20" s="169">
        <v>48.431995459969897</v>
      </c>
      <c r="N20" s="365"/>
      <c r="O20" s="81" t="str">
        <f t="shared" si="7"/>
        <v>B</v>
      </c>
      <c r="P20" s="82">
        <f t="shared" si="11"/>
        <v>68.294733018707987</v>
      </c>
      <c r="Q20" s="83">
        <f t="shared" si="3"/>
        <v>6</v>
      </c>
      <c r="R20" s="81" t="str">
        <f t="shared" si="8"/>
        <v>B</v>
      </c>
      <c r="S20" s="82">
        <f t="shared" si="9"/>
        <v>68.302620187085438</v>
      </c>
      <c r="T20" s="83">
        <f t="shared" si="4"/>
        <v>7</v>
      </c>
      <c r="U20" s="84"/>
      <c r="V20" s="85"/>
    </row>
    <row r="21" spans="1:22" ht="21" customHeight="1">
      <c r="A21" s="198">
        <f t="shared" si="5"/>
        <v>15</v>
      </c>
      <c r="B21" s="207" t="s">
        <v>19</v>
      </c>
      <c r="C21" s="78" t="s">
        <v>19</v>
      </c>
      <c r="D21" s="221" t="str">
        <f>+'1-2차_가중평균'!D21</f>
        <v>연구원</v>
      </c>
      <c r="E21" s="79" t="s">
        <v>18</v>
      </c>
      <c r="F21" s="80">
        <f>+'1-2차_가중평균'!I21</f>
        <v>93.527594878712591</v>
      </c>
      <c r="G21" s="169">
        <v>95</v>
      </c>
      <c r="H21" s="365"/>
      <c r="I21" s="81" t="str">
        <f t="shared" si="6"/>
        <v>S</v>
      </c>
      <c r="J21" s="82">
        <f t="shared" si="10"/>
        <v>93.969316415098817</v>
      </c>
      <c r="K21" s="83">
        <f t="shared" si="1"/>
        <v>1</v>
      </c>
      <c r="L21" s="80">
        <f>+'1-2차_가중평균'!N21</f>
        <v>93.527594878712591</v>
      </c>
      <c r="M21" s="169">
        <v>90</v>
      </c>
      <c r="N21" s="365"/>
      <c r="O21" s="81" t="str">
        <f t="shared" si="7"/>
        <v>S</v>
      </c>
      <c r="P21" s="82">
        <f t="shared" si="11"/>
        <v>92.469316415098817</v>
      </c>
      <c r="Q21" s="83">
        <f t="shared" si="3"/>
        <v>1</v>
      </c>
      <c r="R21" s="81" t="str">
        <f t="shared" si="8"/>
        <v>S</v>
      </c>
      <c r="S21" s="82">
        <f t="shared" si="9"/>
        <v>93.219316415098817</v>
      </c>
      <c r="T21" s="83">
        <f t="shared" si="4"/>
        <v>1</v>
      </c>
      <c r="U21" s="84"/>
      <c r="V21" s="85"/>
    </row>
    <row r="22" spans="1:22" ht="21" customHeight="1">
      <c r="A22" s="199">
        <f t="shared" si="5"/>
        <v>16</v>
      </c>
      <c r="B22" s="210" t="s">
        <v>19</v>
      </c>
      <c r="C22" s="87" t="s">
        <v>19</v>
      </c>
      <c r="D22" s="222" t="str">
        <f>+'1-2차_가중평균'!D22</f>
        <v>연구원</v>
      </c>
      <c r="E22" s="88" t="s">
        <v>18</v>
      </c>
      <c r="F22" s="115">
        <f>+'1-2차_가중평균'!I22</f>
        <v>45.401420687816689</v>
      </c>
      <c r="G22" s="175">
        <v>36.392897056342349</v>
      </c>
      <c r="H22" s="367"/>
      <c r="I22" s="116" t="str">
        <f t="shared" si="6"/>
        <v>C</v>
      </c>
      <c r="J22" s="91">
        <f t="shared" si="10"/>
        <v>42.698863598374388</v>
      </c>
      <c r="K22" s="117">
        <f t="shared" si="1"/>
        <v>29</v>
      </c>
      <c r="L22" s="115">
        <f>+'1-2차_가중평균'!N22</f>
        <v>45.401420687816689</v>
      </c>
      <c r="M22" s="175">
        <v>72.714939115836629</v>
      </c>
      <c r="N22" s="367"/>
      <c r="O22" s="116" t="str">
        <f t="shared" si="7"/>
        <v>B</v>
      </c>
      <c r="P22" s="91">
        <f t="shared" si="11"/>
        <v>53.595476216222664</v>
      </c>
      <c r="Q22" s="117">
        <f t="shared" si="3"/>
        <v>19</v>
      </c>
      <c r="R22" s="90" t="str">
        <f t="shared" si="8"/>
        <v>C</v>
      </c>
      <c r="S22" s="91">
        <f t="shared" si="9"/>
        <v>48.147169907298526</v>
      </c>
      <c r="T22" s="92">
        <f t="shared" si="4"/>
        <v>24</v>
      </c>
      <c r="U22" s="93"/>
      <c r="V22" s="94"/>
    </row>
    <row r="23" spans="1:22" ht="21" customHeight="1">
      <c r="A23" s="197">
        <f t="shared" si="5"/>
        <v>17</v>
      </c>
      <c r="B23" s="206" t="s">
        <v>16</v>
      </c>
      <c r="C23" s="69" t="s">
        <v>26</v>
      </c>
      <c r="D23" s="220" t="str">
        <f>+'1-2차_가중평균'!D23</f>
        <v>영업팀장1(2그룹 하향1차)</v>
      </c>
      <c r="E23" s="70" t="s">
        <v>57</v>
      </c>
      <c r="F23" s="71">
        <f>+'1-2차_가중평균'!I23</f>
        <v>22.436042838076066</v>
      </c>
      <c r="G23" s="163">
        <v>48.431995459969897</v>
      </c>
      <c r="H23" s="95">
        <v>67.902650053806951</v>
      </c>
      <c r="I23" s="119" t="str">
        <f t="shared" si="6"/>
        <v>C</v>
      </c>
      <c r="J23" s="73">
        <f t="shared" si="10"/>
        <v>39.328150067790396</v>
      </c>
      <c r="K23" s="120">
        <f t="shared" si="1"/>
        <v>31</v>
      </c>
      <c r="L23" s="71">
        <f>+'1-2차_가중평균'!N23</f>
        <v>22.436042838076066</v>
      </c>
      <c r="M23" s="163">
        <v>67.902650053806951</v>
      </c>
      <c r="N23" s="95">
        <v>48.431995459969897</v>
      </c>
      <c r="O23" s="119" t="str">
        <f t="shared" si="7"/>
        <v>C</v>
      </c>
      <c r="P23" s="73">
        <f t="shared" si="11"/>
        <v>41.275215527174097</v>
      </c>
      <c r="Q23" s="120">
        <f t="shared" si="3"/>
        <v>30</v>
      </c>
      <c r="R23" s="72" t="str">
        <f t="shared" si="8"/>
        <v>C</v>
      </c>
      <c r="S23" s="73">
        <f t="shared" si="9"/>
        <v>40.301682797482243</v>
      </c>
      <c r="T23" s="74">
        <f t="shared" si="4"/>
        <v>30</v>
      </c>
      <c r="U23" s="96"/>
      <c r="V23" s="97"/>
    </row>
    <row r="24" spans="1:22" ht="21" customHeight="1">
      <c r="A24" s="198">
        <f t="shared" si="5"/>
        <v>18</v>
      </c>
      <c r="B24" s="207" t="s">
        <v>16</v>
      </c>
      <c r="C24" s="78" t="s">
        <v>26</v>
      </c>
      <c r="D24" s="221" t="str">
        <f>+'1-2차_가중평균'!D24</f>
        <v>영업팀장2(2그룹 하향1차)</v>
      </c>
      <c r="E24" s="79" t="s">
        <v>57</v>
      </c>
      <c r="F24" s="80">
        <f>+'1-2차_가중평균'!I24</f>
        <v>35.632831294546882</v>
      </c>
      <c r="G24" s="169">
        <v>53.978704569197731</v>
      </c>
      <c r="H24" s="98">
        <v>67.5388988034465</v>
      </c>
      <c r="I24" s="121" t="str">
        <f t="shared" si="6"/>
        <v>C</v>
      </c>
      <c r="J24" s="82">
        <f t="shared" si="10"/>
        <v>47.517806778722061</v>
      </c>
      <c r="K24" s="122">
        <f t="shared" si="1"/>
        <v>25</v>
      </c>
      <c r="L24" s="80">
        <f>+'1-2차_가중평균'!N24</f>
        <v>35.632831294546882</v>
      </c>
      <c r="M24" s="169">
        <v>67.5388988034465</v>
      </c>
      <c r="N24" s="98">
        <v>53.978704569197731</v>
      </c>
      <c r="O24" s="121" t="str">
        <f t="shared" si="7"/>
        <v>C</v>
      </c>
      <c r="P24" s="82">
        <f t="shared" si="11"/>
        <v>48.873826202146937</v>
      </c>
      <c r="Q24" s="122">
        <f t="shared" si="3"/>
        <v>23</v>
      </c>
      <c r="R24" s="81" t="str">
        <f t="shared" si="8"/>
        <v>C</v>
      </c>
      <c r="S24" s="82">
        <f>AVERAGE(J24,P24)</f>
        <v>48.195816490434495</v>
      </c>
      <c r="T24" s="83">
        <f t="shared" si="4"/>
        <v>23</v>
      </c>
      <c r="U24" s="84"/>
      <c r="V24" s="85"/>
    </row>
    <row r="25" spans="1:22" ht="21" customHeight="1">
      <c r="A25" s="198">
        <f t="shared" si="5"/>
        <v>19</v>
      </c>
      <c r="B25" s="207" t="s">
        <v>16</v>
      </c>
      <c r="C25" s="78" t="s">
        <v>26</v>
      </c>
      <c r="D25" s="221" t="str">
        <f>+'1-2차_가중평균'!D25</f>
        <v>영업팀장3(2그룹 하향1차)</v>
      </c>
      <c r="E25" s="79" t="s">
        <v>57</v>
      </c>
      <c r="F25" s="80">
        <f>+'1-2차_가중평균'!I25</f>
        <v>48.829619751017702</v>
      </c>
      <c r="G25" s="169">
        <v>72.714939115836629</v>
      </c>
      <c r="H25" s="98">
        <v>47.807070559364746</v>
      </c>
      <c r="I25" s="121" t="str">
        <f t="shared" si="6"/>
        <v>B</v>
      </c>
      <c r="J25" s="82">
        <f t="shared" si="10"/>
        <v>55.790705722132785</v>
      </c>
      <c r="K25" s="122">
        <f t="shared" si="1"/>
        <v>17</v>
      </c>
      <c r="L25" s="80">
        <f>+'1-2차_가중평균'!N25</f>
        <v>48.829619751017702</v>
      </c>
      <c r="M25" s="169">
        <v>47.807070559364746</v>
      </c>
      <c r="N25" s="98">
        <v>72.714939115836629</v>
      </c>
      <c r="O25" s="121" t="str">
        <f t="shared" si="7"/>
        <v>B</v>
      </c>
      <c r="P25" s="82">
        <f t="shared" si="11"/>
        <v>53.299918866485598</v>
      </c>
      <c r="Q25" s="122">
        <f t="shared" si="3"/>
        <v>20</v>
      </c>
      <c r="R25" s="81" t="str">
        <f t="shared" si="8"/>
        <v>B</v>
      </c>
      <c r="S25" s="82">
        <f t="shared" si="9"/>
        <v>54.545312294309191</v>
      </c>
      <c r="T25" s="83">
        <f t="shared" si="4"/>
        <v>18</v>
      </c>
      <c r="U25" s="84"/>
      <c r="V25" s="85"/>
    </row>
    <row r="26" spans="1:22" ht="21" customHeight="1">
      <c r="A26" s="198">
        <f t="shared" si="5"/>
        <v>20</v>
      </c>
      <c r="B26" s="207" t="s">
        <v>16</v>
      </c>
      <c r="C26" s="78" t="s">
        <v>26</v>
      </c>
      <c r="D26" s="221" t="str">
        <f>+'1-2차_가중평균'!D26</f>
        <v>과장1</v>
      </c>
      <c r="E26" s="79" t="s">
        <v>23</v>
      </c>
      <c r="F26" s="80">
        <f>+'1-2차_가중평균'!I26</f>
        <v>54.25292899891447</v>
      </c>
      <c r="G26" s="169">
        <v>67.902650053806951</v>
      </c>
      <c r="H26" s="365"/>
      <c r="I26" s="121" t="str">
        <f t="shared" si="6"/>
        <v>B</v>
      </c>
      <c r="J26" s="82">
        <f t="shared" si="10"/>
        <v>58.347845315382216</v>
      </c>
      <c r="K26" s="122">
        <f t="shared" si="1"/>
        <v>15</v>
      </c>
      <c r="L26" s="80">
        <f>+'1-2차_가중평균'!N26</f>
        <v>54.25292899891447</v>
      </c>
      <c r="M26" s="169">
        <v>84.953178078183356</v>
      </c>
      <c r="N26" s="365"/>
      <c r="O26" s="121" t="str">
        <f t="shared" si="7"/>
        <v>B</v>
      </c>
      <c r="P26" s="82">
        <f t="shared" si="11"/>
        <v>63.463003722695134</v>
      </c>
      <c r="Q26" s="122">
        <f t="shared" si="3"/>
        <v>9</v>
      </c>
      <c r="R26" s="81" t="str">
        <f t="shared" si="8"/>
        <v>B</v>
      </c>
      <c r="S26" s="82">
        <f t="shared" si="9"/>
        <v>60.905424519038675</v>
      </c>
      <c r="T26" s="83">
        <f t="shared" si="4"/>
        <v>13</v>
      </c>
      <c r="U26" s="84"/>
      <c r="V26" s="85"/>
    </row>
    <row r="27" spans="1:22" ht="21" customHeight="1">
      <c r="A27" s="198">
        <f t="shared" si="5"/>
        <v>21</v>
      </c>
      <c r="B27" s="207" t="s">
        <v>16</v>
      </c>
      <c r="C27" s="78" t="s">
        <v>26</v>
      </c>
      <c r="D27" s="221" t="str">
        <f>+'1-2차_가중평균'!D27</f>
        <v>과장2</v>
      </c>
      <c r="E27" s="79" t="s">
        <v>23</v>
      </c>
      <c r="F27" s="101">
        <f>+'1-2차_가중평균'!I27</f>
        <v>75.943446294836605</v>
      </c>
      <c r="G27" s="236">
        <v>67.5388988034465</v>
      </c>
      <c r="H27" s="366"/>
      <c r="I27" s="123" t="str">
        <f t="shared" si="6"/>
        <v>A</v>
      </c>
      <c r="J27" s="103">
        <f t="shared" si="10"/>
        <v>73.422082047419565</v>
      </c>
      <c r="K27" s="124">
        <f t="shared" si="1"/>
        <v>5</v>
      </c>
      <c r="L27" s="101">
        <f>+'1-2차_가중평균'!N27</f>
        <v>75.943446294836605</v>
      </c>
      <c r="M27" s="236">
        <v>63.504128132842297</v>
      </c>
      <c r="N27" s="366"/>
      <c r="O27" s="123" t="str">
        <f t="shared" si="7"/>
        <v>A</v>
      </c>
      <c r="P27" s="103">
        <f t="shared" si="11"/>
        <v>72.211650846238314</v>
      </c>
      <c r="Q27" s="124">
        <f t="shared" si="3"/>
        <v>5</v>
      </c>
      <c r="R27" s="81" t="str">
        <f t="shared" si="8"/>
        <v>A</v>
      </c>
      <c r="S27" s="82">
        <f t="shared" si="9"/>
        <v>72.816866446828939</v>
      </c>
      <c r="T27" s="83">
        <f t="shared" si="4"/>
        <v>5</v>
      </c>
      <c r="U27" s="84"/>
      <c r="V27" s="85"/>
    </row>
    <row r="28" spans="1:22" ht="21" customHeight="1">
      <c r="A28" s="198">
        <f t="shared" si="5"/>
        <v>22</v>
      </c>
      <c r="B28" s="207" t="s">
        <v>16</v>
      </c>
      <c r="C28" s="78" t="s">
        <v>26</v>
      </c>
      <c r="D28" s="221" t="str">
        <f>+'1-2차_가중평균'!D28</f>
        <v>대리1</v>
      </c>
      <c r="E28" s="79" t="s">
        <v>17</v>
      </c>
      <c r="F28" s="80">
        <f>+'1-2차_가중평균'!I28</f>
        <v>69.55593272262503</v>
      </c>
      <c r="G28" s="169">
        <v>47.807070559364746</v>
      </c>
      <c r="H28" s="365"/>
      <c r="I28" s="121" t="str">
        <f t="shared" si="6"/>
        <v>B</v>
      </c>
      <c r="J28" s="82">
        <f t="shared" si="10"/>
        <v>63.031274073646941</v>
      </c>
      <c r="K28" s="122">
        <f t="shared" si="1"/>
        <v>10</v>
      </c>
      <c r="L28" s="80">
        <f>+'1-2차_가중평균'!N28</f>
        <v>69.55593272262503</v>
      </c>
      <c r="M28" s="169">
        <v>45.035984782925368</v>
      </c>
      <c r="N28" s="365"/>
      <c r="O28" s="121" t="str">
        <f t="shared" si="7"/>
        <v>B</v>
      </c>
      <c r="P28" s="82">
        <f t="shared" si="11"/>
        <v>62.199948340715125</v>
      </c>
      <c r="Q28" s="122">
        <f t="shared" si="3"/>
        <v>12</v>
      </c>
      <c r="R28" s="81" t="str">
        <f t="shared" si="8"/>
        <v>B</v>
      </c>
      <c r="S28" s="82">
        <f t="shared" si="9"/>
        <v>62.615611207181033</v>
      </c>
      <c r="T28" s="83">
        <f t="shared" si="4"/>
        <v>11</v>
      </c>
      <c r="U28" s="84"/>
      <c r="V28" s="85"/>
    </row>
    <row r="29" spans="1:22" ht="21" customHeight="1">
      <c r="A29" s="198">
        <f t="shared" si="5"/>
        <v>23</v>
      </c>
      <c r="B29" s="207" t="s">
        <v>16</v>
      </c>
      <c r="C29" s="78" t="s">
        <v>26</v>
      </c>
      <c r="D29" s="221" t="str">
        <f>+'1-2차_가중평균'!D29</f>
        <v>대리2</v>
      </c>
      <c r="E29" s="79" t="s">
        <v>17</v>
      </c>
      <c r="F29" s="80">
        <f>+'1-2차_가중평균'!I29</f>
        <v>69.08399365626407</v>
      </c>
      <c r="G29" s="169">
        <v>84.953178078183356</v>
      </c>
      <c r="H29" s="365"/>
      <c r="I29" s="121" t="str">
        <f t="shared" si="6"/>
        <v>A</v>
      </c>
      <c r="J29" s="82">
        <f t="shared" si="10"/>
        <v>73.844748982839846</v>
      </c>
      <c r="K29" s="122">
        <f t="shared" si="1"/>
        <v>4</v>
      </c>
      <c r="L29" s="80">
        <f>+'1-2차_가중평균'!N29</f>
        <v>69.08399365626407</v>
      </c>
      <c r="M29" s="169">
        <v>57.672984681405623</v>
      </c>
      <c r="N29" s="365"/>
      <c r="O29" s="121" t="str">
        <f t="shared" si="7"/>
        <v>B</v>
      </c>
      <c r="P29" s="82">
        <f t="shared" si="11"/>
        <v>65.66069096380653</v>
      </c>
      <c r="Q29" s="122">
        <f t="shared" si="3"/>
        <v>8</v>
      </c>
      <c r="R29" s="81" t="str">
        <f t="shared" si="8"/>
        <v>B</v>
      </c>
      <c r="S29" s="82">
        <f t="shared" si="9"/>
        <v>69.752719973323195</v>
      </c>
      <c r="T29" s="83">
        <f t="shared" si="4"/>
        <v>6</v>
      </c>
      <c r="U29" s="84"/>
      <c r="V29" s="85"/>
    </row>
    <row r="30" spans="1:22" ht="21" customHeight="1">
      <c r="A30" s="198">
        <f t="shared" si="5"/>
        <v>24</v>
      </c>
      <c r="B30" s="207" t="s">
        <v>16</v>
      </c>
      <c r="C30" s="78" t="s">
        <v>26</v>
      </c>
      <c r="D30" s="221" t="str">
        <f>+'1-2차_가중평균'!D30</f>
        <v>대리3</v>
      </c>
      <c r="E30" s="79" t="s">
        <v>17</v>
      </c>
      <c r="F30" s="80">
        <f>+'1-2차_가중평균'!I30</f>
        <v>45.504675368115265</v>
      </c>
      <c r="G30" s="169">
        <v>63.504128132842297</v>
      </c>
      <c r="H30" s="365"/>
      <c r="I30" s="121" t="str">
        <f t="shared" si="6"/>
        <v>C</v>
      </c>
      <c r="J30" s="82">
        <f t="shared" si="10"/>
        <v>50.904511197533374</v>
      </c>
      <c r="K30" s="122">
        <f t="shared" si="1"/>
        <v>23</v>
      </c>
      <c r="L30" s="80">
        <f>+'1-2차_가중평균'!N30</f>
        <v>45.504675368115265</v>
      </c>
      <c r="M30" s="169">
        <v>43.117196749713976</v>
      </c>
      <c r="N30" s="365"/>
      <c r="O30" s="121" t="str">
        <f t="shared" si="7"/>
        <v>C</v>
      </c>
      <c r="P30" s="82">
        <f t="shared" si="11"/>
        <v>44.788431782594877</v>
      </c>
      <c r="Q30" s="122">
        <f t="shared" si="3"/>
        <v>28</v>
      </c>
      <c r="R30" s="81" t="str">
        <f t="shared" si="8"/>
        <v>C</v>
      </c>
      <c r="S30" s="82">
        <f t="shared" si="9"/>
        <v>47.846471490064125</v>
      </c>
      <c r="T30" s="83">
        <f t="shared" si="4"/>
        <v>25</v>
      </c>
      <c r="U30" s="84"/>
      <c r="V30" s="85"/>
    </row>
    <row r="31" spans="1:22" ht="21" customHeight="1">
      <c r="A31" s="198">
        <f t="shared" si="5"/>
        <v>25</v>
      </c>
      <c r="B31" s="207" t="s">
        <v>16</v>
      </c>
      <c r="C31" s="78" t="s">
        <v>26</v>
      </c>
      <c r="D31" s="221" t="str">
        <f>+'1-2차_가중평균'!D31</f>
        <v>사원1</v>
      </c>
      <c r="E31" s="79" t="s">
        <v>18</v>
      </c>
      <c r="F31" s="80">
        <f>+'1-2차_가중평균'!I31</f>
        <v>88.145740783336805</v>
      </c>
      <c r="G31" s="169">
        <v>45.035984782925368</v>
      </c>
      <c r="H31" s="365"/>
      <c r="I31" s="121" t="str">
        <f t="shared" si="6"/>
        <v>A</v>
      </c>
      <c r="J31" s="82">
        <f t="shared" si="10"/>
        <v>75.212813983213366</v>
      </c>
      <c r="K31" s="122">
        <f t="shared" si="1"/>
        <v>2</v>
      </c>
      <c r="L31" s="80">
        <f>+'1-2차_가중평균'!N31</f>
        <v>88.145740783336805</v>
      </c>
      <c r="M31" s="169">
        <v>51.419819601871268</v>
      </c>
      <c r="N31" s="365"/>
      <c r="O31" s="121" t="str">
        <f t="shared" si="7"/>
        <v>A</v>
      </c>
      <c r="P31" s="82">
        <f t="shared" si="11"/>
        <v>77.127964428897144</v>
      </c>
      <c r="Q31" s="122">
        <f t="shared" si="3"/>
        <v>3</v>
      </c>
      <c r="R31" s="81" t="str">
        <f t="shared" si="8"/>
        <v>A</v>
      </c>
      <c r="S31" s="82">
        <f t="shared" si="9"/>
        <v>76.170389206055262</v>
      </c>
      <c r="T31" s="83">
        <f t="shared" si="4"/>
        <v>3</v>
      </c>
      <c r="U31" s="84"/>
      <c r="V31" s="85"/>
    </row>
    <row r="32" spans="1:22" ht="21" customHeight="1">
      <c r="A32" s="198">
        <f t="shared" si="5"/>
        <v>26</v>
      </c>
      <c r="B32" s="207" t="s">
        <v>16</v>
      </c>
      <c r="C32" s="78" t="s">
        <v>26</v>
      </c>
      <c r="D32" s="221" t="str">
        <f>+'1-2차_가중평균'!D32</f>
        <v>사원2</v>
      </c>
      <c r="E32" s="79" t="s">
        <v>18</v>
      </c>
      <c r="F32" s="80">
        <f>+'1-2차_가중평균'!I32</f>
        <v>63.600957802713154</v>
      </c>
      <c r="G32" s="169">
        <v>57.672984681405623</v>
      </c>
      <c r="H32" s="365"/>
      <c r="I32" s="121" t="str">
        <f t="shared" si="6"/>
        <v>B</v>
      </c>
      <c r="J32" s="82">
        <f t="shared" si="10"/>
        <v>61.822565866320893</v>
      </c>
      <c r="K32" s="122">
        <f t="shared" si="1"/>
        <v>12</v>
      </c>
      <c r="L32" s="80">
        <f>+'1-2차_가중평균'!N32</f>
        <v>63.600957802713154</v>
      </c>
      <c r="M32" s="169">
        <v>59.722442454028567</v>
      </c>
      <c r="N32" s="365"/>
      <c r="O32" s="121" t="str">
        <f t="shared" si="7"/>
        <v>B</v>
      </c>
      <c r="P32" s="82">
        <f t="shared" si="11"/>
        <v>62.437403198107774</v>
      </c>
      <c r="Q32" s="122">
        <f t="shared" si="3"/>
        <v>11</v>
      </c>
      <c r="R32" s="81" t="str">
        <f t="shared" si="8"/>
        <v>B</v>
      </c>
      <c r="S32" s="82">
        <f t="shared" si="9"/>
        <v>62.129984532214337</v>
      </c>
      <c r="T32" s="83">
        <f t="shared" si="4"/>
        <v>12</v>
      </c>
      <c r="U32" s="84"/>
      <c r="V32" s="85"/>
    </row>
    <row r="33" spans="1:22" ht="21" customHeight="1">
      <c r="A33" s="198">
        <f t="shared" si="5"/>
        <v>27</v>
      </c>
      <c r="B33" s="207" t="s">
        <v>16</v>
      </c>
      <c r="C33" s="78" t="s">
        <v>65</v>
      </c>
      <c r="D33" s="221" t="str">
        <f>+'1-2차_가중평균'!D33</f>
        <v>사원3</v>
      </c>
      <c r="E33" s="79" t="s">
        <v>18</v>
      </c>
      <c r="F33" s="80">
        <f>+'1-2차_가중평균'!I33</f>
        <v>42.855363366295755</v>
      </c>
      <c r="G33" s="169">
        <v>43.117196749713976</v>
      </c>
      <c r="H33" s="365"/>
      <c r="I33" s="121" t="str">
        <f t="shared" si="6"/>
        <v>C</v>
      </c>
      <c r="J33" s="82">
        <f t="shared" si="10"/>
        <v>42.933913381321219</v>
      </c>
      <c r="K33" s="122">
        <f t="shared" si="1"/>
        <v>28</v>
      </c>
      <c r="L33" s="80">
        <f>+'1-2차_가중평균'!N33</f>
        <v>42.855363366295755</v>
      </c>
      <c r="M33" s="169">
        <v>68.025065306185866</v>
      </c>
      <c r="N33" s="365"/>
      <c r="O33" s="121" t="str">
        <f t="shared" si="7"/>
        <v>C</v>
      </c>
      <c r="P33" s="82">
        <f t="shared" si="11"/>
        <v>50.406273948262786</v>
      </c>
      <c r="Q33" s="122">
        <f t="shared" si="3"/>
        <v>21</v>
      </c>
      <c r="R33" s="81" t="str">
        <f t="shared" si="8"/>
        <v>C</v>
      </c>
      <c r="S33" s="82">
        <f t="shared" si="9"/>
        <v>46.670093664792006</v>
      </c>
      <c r="T33" s="83">
        <f t="shared" si="4"/>
        <v>27</v>
      </c>
      <c r="U33" s="84"/>
      <c r="V33" s="85"/>
    </row>
    <row r="34" spans="1:22" ht="21" customHeight="1">
      <c r="A34" s="198">
        <f t="shared" si="5"/>
        <v>28</v>
      </c>
      <c r="B34" s="207" t="s">
        <v>16</v>
      </c>
      <c r="C34" s="78" t="s">
        <v>65</v>
      </c>
      <c r="D34" s="221" t="str">
        <f>+'1-2차_가중평균'!D34</f>
        <v>사원4</v>
      </c>
      <c r="E34" s="79" t="s">
        <v>18</v>
      </c>
      <c r="F34" s="80">
        <f>+'1-2차_가중평균'!I34</f>
        <v>57.294334512189657</v>
      </c>
      <c r="G34" s="169">
        <v>51.419819601871268</v>
      </c>
      <c r="H34" s="365"/>
      <c r="I34" s="121" t="str">
        <f t="shared" si="6"/>
        <v>B</v>
      </c>
      <c r="J34" s="82">
        <f t="shared" si="10"/>
        <v>55.531980039094137</v>
      </c>
      <c r="K34" s="122">
        <f t="shared" si="1"/>
        <v>18</v>
      </c>
      <c r="L34" s="80">
        <f>+'1-2차_가중평균'!N34</f>
        <v>57.294334512189657</v>
      </c>
      <c r="M34" s="169">
        <v>67.5388988034465</v>
      </c>
      <c r="N34" s="365"/>
      <c r="O34" s="121" t="str">
        <f t="shared" si="7"/>
        <v>B</v>
      </c>
      <c r="P34" s="82">
        <f t="shared" si="11"/>
        <v>60.367703799566712</v>
      </c>
      <c r="Q34" s="122">
        <f t="shared" si="3"/>
        <v>15</v>
      </c>
      <c r="R34" s="81" t="str">
        <f t="shared" si="8"/>
        <v>B</v>
      </c>
      <c r="S34" s="82">
        <f t="shared" si="9"/>
        <v>57.949841919330424</v>
      </c>
      <c r="T34" s="83">
        <f t="shared" si="4"/>
        <v>15</v>
      </c>
      <c r="U34" s="84"/>
      <c r="V34" s="85"/>
    </row>
    <row r="35" spans="1:22" ht="21" customHeight="1">
      <c r="A35" s="198">
        <f t="shared" si="5"/>
        <v>29</v>
      </c>
      <c r="B35" s="207" t="s">
        <v>16</v>
      </c>
      <c r="C35" s="78" t="s">
        <v>65</v>
      </c>
      <c r="D35" s="221" t="str">
        <f>+'1-2차_가중평균'!D35</f>
        <v>사원5</v>
      </c>
      <c r="E35" s="79" t="s">
        <v>18</v>
      </c>
      <c r="F35" s="80">
        <f>+'1-2차_가중평균'!I35</f>
        <v>40.574468862613408</v>
      </c>
      <c r="G35" s="169">
        <v>59.722442454028567</v>
      </c>
      <c r="H35" s="365"/>
      <c r="I35" s="121" t="str">
        <f t="shared" si="6"/>
        <v>C</v>
      </c>
      <c r="J35" s="82">
        <f t="shared" si="10"/>
        <v>46.318860940037951</v>
      </c>
      <c r="K35" s="122">
        <f t="shared" si="1"/>
        <v>26</v>
      </c>
      <c r="L35" s="80">
        <f>+'1-2차_가중평균'!N35</f>
        <v>40.574468862613408</v>
      </c>
      <c r="M35" s="169">
        <v>47.807070559364746</v>
      </c>
      <c r="N35" s="365"/>
      <c r="O35" s="121" t="str">
        <f t="shared" si="7"/>
        <v>C</v>
      </c>
      <c r="P35" s="82">
        <f t="shared" si="11"/>
        <v>42.744249371638809</v>
      </c>
      <c r="Q35" s="122">
        <f t="shared" si="3"/>
        <v>29</v>
      </c>
      <c r="R35" s="81" t="str">
        <f t="shared" si="8"/>
        <v>C</v>
      </c>
      <c r="S35" s="82">
        <f t="shared" si="9"/>
        <v>44.531555155838376</v>
      </c>
      <c r="T35" s="83">
        <f t="shared" si="4"/>
        <v>29</v>
      </c>
      <c r="U35" s="84"/>
      <c r="V35" s="85"/>
    </row>
    <row r="36" spans="1:22" ht="21" customHeight="1">
      <c r="A36" s="198">
        <f t="shared" si="5"/>
        <v>30</v>
      </c>
      <c r="B36" s="207" t="s">
        <v>16</v>
      </c>
      <c r="C36" s="78" t="s">
        <v>65</v>
      </c>
      <c r="D36" s="221" t="str">
        <f>+'1-2차_가중평균'!D36</f>
        <v>사원6</v>
      </c>
      <c r="E36" s="79" t="s">
        <v>18</v>
      </c>
      <c r="F36" s="80">
        <f>+'1-2차_가중평균'!I36</f>
        <v>50.720725838187192</v>
      </c>
      <c r="G36" s="169">
        <v>68.025065306185866</v>
      </c>
      <c r="H36" s="365"/>
      <c r="I36" s="121" t="str">
        <f t="shared" si="6"/>
        <v>B</v>
      </c>
      <c r="J36" s="82">
        <f t="shared" si="10"/>
        <v>55.912027678586789</v>
      </c>
      <c r="K36" s="122">
        <f t="shared" si="1"/>
        <v>16</v>
      </c>
      <c r="L36" s="80">
        <f>+'1-2차_가중평균'!N36</f>
        <v>50.720725838187192</v>
      </c>
      <c r="M36" s="169">
        <v>84.953178078183356</v>
      </c>
      <c r="N36" s="365"/>
      <c r="O36" s="121" t="str">
        <f t="shared" si="7"/>
        <v>B</v>
      </c>
      <c r="P36" s="82">
        <f t="shared" si="11"/>
        <v>60.990461510186037</v>
      </c>
      <c r="Q36" s="122">
        <f t="shared" si="3"/>
        <v>14</v>
      </c>
      <c r="R36" s="81" t="str">
        <f t="shared" si="8"/>
        <v>B</v>
      </c>
      <c r="S36" s="82">
        <f t="shared" si="9"/>
        <v>58.451244594386409</v>
      </c>
      <c r="T36" s="83">
        <f t="shared" si="4"/>
        <v>14</v>
      </c>
      <c r="U36" s="84"/>
      <c r="V36" s="85"/>
    </row>
    <row r="37" spans="1:22" ht="21" customHeight="1">
      <c r="A37" s="198">
        <f t="shared" si="5"/>
        <v>31</v>
      </c>
      <c r="B37" s="207" t="s">
        <v>16</v>
      </c>
      <c r="C37" s="78" t="s">
        <v>65</v>
      </c>
      <c r="D37" s="221" t="str">
        <f>+'1-2차_가중평균'!D37</f>
        <v>사원7</v>
      </c>
      <c r="E37" s="79" t="s">
        <v>18</v>
      </c>
      <c r="F37" s="80">
        <f>+'1-2차_가중평균'!I37</f>
        <v>60.866982813760984</v>
      </c>
      <c r="G37" s="169">
        <v>34.922888182078545</v>
      </c>
      <c r="H37" s="365"/>
      <c r="I37" s="121" t="str">
        <f t="shared" si="6"/>
        <v>B</v>
      </c>
      <c r="J37" s="82">
        <f t="shared" si="10"/>
        <v>53.083754424256249</v>
      </c>
      <c r="K37" s="122">
        <f t="shared" si="1"/>
        <v>19</v>
      </c>
      <c r="L37" s="80">
        <f>+'1-2차_가중평균'!N37</f>
        <v>60.866982813760984</v>
      </c>
      <c r="M37" s="169">
        <v>63.504128132842297</v>
      </c>
      <c r="N37" s="365"/>
      <c r="O37" s="121" t="str">
        <f t="shared" si="7"/>
        <v>B</v>
      </c>
      <c r="P37" s="82">
        <f t="shared" si="11"/>
        <v>61.658126409485376</v>
      </c>
      <c r="Q37" s="122">
        <f t="shared" si="3"/>
        <v>13</v>
      </c>
      <c r="R37" s="81" t="str">
        <f t="shared" si="8"/>
        <v>B</v>
      </c>
      <c r="S37" s="82">
        <f t="shared" si="9"/>
        <v>57.370940416870809</v>
      </c>
      <c r="T37" s="83">
        <f t="shared" si="4"/>
        <v>16</v>
      </c>
      <c r="U37" s="84"/>
      <c r="V37" s="85"/>
    </row>
    <row r="38" spans="1:22" ht="21" customHeight="1">
      <c r="A38" s="199">
        <f t="shared" si="5"/>
        <v>32</v>
      </c>
      <c r="B38" s="211" t="s">
        <v>16</v>
      </c>
      <c r="C38" s="87" t="s">
        <v>65</v>
      </c>
      <c r="D38" s="222" t="str">
        <f>+'1-2차_가중평균'!D38</f>
        <v>사원8</v>
      </c>
      <c r="E38" s="88" t="s">
        <v>18</v>
      </c>
      <c r="F38" s="89">
        <f>+'1-2차_가중평균'!I38</f>
        <v>71.013239789334776</v>
      </c>
      <c r="G38" s="175">
        <v>57.622950819672134</v>
      </c>
      <c r="H38" s="367"/>
      <c r="I38" s="116" t="str">
        <f t="shared" si="6"/>
        <v>B</v>
      </c>
      <c r="J38" s="91">
        <f t="shared" si="10"/>
        <v>66.996153098435983</v>
      </c>
      <c r="K38" s="117">
        <f t="shared" si="1"/>
        <v>9</v>
      </c>
      <c r="L38" s="89">
        <f>+'1-2차_가중평균'!N38</f>
        <v>71.013239789334776</v>
      </c>
      <c r="M38" s="175">
        <v>45.035984782925368</v>
      </c>
      <c r="N38" s="367"/>
      <c r="O38" s="116" t="str">
        <f t="shared" si="7"/>
        <v>B</v>
      </c>
      <c r="P38" s="91">
        <f t="shared" si="11"/>
        <v>63.220063287411946</v>
      </c>
      <c r="Q38" s="117">
        <f t="shared" si="3"/>
        <v>10</v>
      </c>
      <c r="R38" s="90" t="str">
        <f t="shared" si="8"/>
        <v>B</v>
      </c>
      <c r="S38" s="91">
        <f t="shared" si="9"/>
        <v>65.108108192923964</v>
      </c>
      <c r="T38" s="92">
        <f t="shared" si="4"/>
        <v>8</v>
      </c>
      <c r="U38" s="93"/>
      <c r="V38" s="94"/>
    </row>
    <row r="39" spans="1:22" ht="21" customHeight="1">
      <c r="B39" s="130"/>
      <c r="C39" s="130"/>
      <c r="D39" s="130"/>
      <c r="E39" s="130"/>
      <c r="F39" s="131"/>
      <c r="G39" s="131"/>
      <c r="H39" s="131"/>
      <c r="I39" s="132"/>
      <c r="J39" s="130"/>
      <c r="L39" s="131"/>
      <c r="M39" s="131"/>
      <c r="N39" s="131"/>
      <c r="O39" s="132"/>
      <c r="P39" s="130"/>
      <c r="R39" s="132"/>
      <c r="S39" s="130"/>
    </row>
    <row r="40" spans="1:22" ht="21" customHeight="1">
      <c r="A40" s="2" t="s">
        <v>55</v>
      </c>
      <c r="B40" s="130"/>
      <c r="C40" s="130"/>
      <c r="D40" s="130"/>
      <c r="E40" s="130"/>
      <c r="F40" s="63" t="s">
        <v>45</v>
      </c>
      <c r="G40" s="50"/>
      <c r="H40" s="50"/>
      <c r="I40" s="50"/>
      <c r="J40" s="50"/>
      <c r="K40" s="64" t="s">
        <v>46</v>
      </c>
      <c r="L40" s="50"/>
      <c r="M40" s="50"/>
      <c r="N40" s="50"/>
      <c r="O40" s="65"/>
      <c r="P40" s="50" t="s">
        <v>64</v>
      </c>
      <c r="Q40" s="50"/>
      <c r="R40" s="51"/>
    </row>
    <row r="41" spans="1:22" ht="21" customHeight="1">
      <c r="B41" s="133"/>
      <c r="C41" s="133"/>
      <c r="D41" s="133"/>
      <c r="F41" s="134"/>
      <c r="G41" s="135" t="s">
        <v>33</v>
      </c>
      <c r="H41" s="136"/>
      <c r="I41" s="137">
        <f>COUNTIF($I$7:$I$38,G41)</f>
        <v>1</v>
      </c>
      <c r="J41" s="138">
        <f t="shared" ref="J41:J45" si="12">I41/I$46</f>
        <v>3.125E-2</v>
      </c>
      <c r="K41" s="135"/>
      <c r="L41" s="135"/>
      <c r="M41" s="135"/>
      <c r="N41" s="137">
        <f>COUNTIF($O$7:$O$38,G41)</f>
        <v>1</v>
      </c>
      <c r="O41" s="138">
        <f t="shared" ref="O41:O46" si="13">N41/N$46</f>
        <v>3.125E-2</v>
      </c>
      <c r="P41" s="135"/>
      <c r="Q41" s="137">
        <f>COUNTIF($R$7:$R$38,G41)</f>
        <v>1</v>
      </c>
      <c r="R41" s="138">
        <f t="shared" ref="R41:R45" si="14">Q41/Q$46</f>
        <v>3.125E-2</v>
      </c>
      <c r="S41" s="126"/>
      <c r="T41" s="212"/>
      <c r="U41" s="127"/>
    </row>
    <row r="42" spans="1:22" ht="21" customHeight="1">
      <c r="A42" s="133"/>
      <c r="B42" s="133"/>
      <c r="C42" s="133"/>
      <c r="D42" s="133"/>
      <c r="F42" s="139"/>
      <c r="G42" s="140" t="s">
        <v>34</v>
      </c>
      <c r="H42" s="141"/>
      <c r="I42" s="142">
        <f>COUNTIF($I$7:$I$38,G42)</f>
        <v>6</v>
      </c>
      <c r="J42" s="143">
        <f t="shared" si="12"/>
        <v>0.1875</v>
      </c>
      <c r="K42" s="140"/>
      <c r="L42" s="140"/>
      <c r="M42" s="140"/>
      <c r="N42" s="142">
        <f>COUNTIF($O$7:$O$38,G42)</f>
        <v>4</v>
      </c>
      <c r="O42" s="143">
        <f t="shared" si="13"/>
        <v>0.125</v>
      </c>
      <c r="P42" s="140"/>
      <c r="Q42" s="142">
        <f>COUNTIF($R$7:$R$38,G42)</f>
        <v>4</v>
      </c>
      <c r="R42" s="143">
        <f t="shared" si="14"/>
        <v>0.125</v>
      </c>
      <c r="S42" s="128"/>
      <c r="T42" s="213"/>
      <c r="U42" s="129"/>
    </row>
    <row r="43" spans="1:22" ht="21" customHeight="1">
      <c r="F43" s="139"/>
      <c r="G43" s="140" t="s">
        <v>35</v>
      </c>
      <c r="H43" s="141"/>
      <c r="I43" s="142">
        <f>COUNTIF($I$7:$I$38,G43)</f>
        <v>15</v>
      </c>
      <c r="J43" s="143">
        <f t="shared" si="12"/>
        <v>0.46875</v>
      </c>
      <c r="K43" s="140"/>
      <c r="L43" s="140"/>
      <c r="M43" s="140"/>
      <c r="N43" s="142">
        <f>COUNTIF($O$7:$O$38,G43)</f>
        <v>15</v>
      </c>
      <c r="O43" s="143">
        <f t="shared" si="13"/>
        <v>0.46875</v>
      </c>
      <c r="P43" s="140"/>
      <c r="Q43" s="142">
        <f>COUNTIF($R$7:$R$38,G43)</f>
        <v>16</v>
      </c>
      <c r="R43" s="143">
        <f t="shared" si="14"/>
        <v>0.5</v>
      </c>
      <c r="S43" s="128"/>
      <c r="T43" s="213"/>
      <c r="U43" s="129"/>
    </row>
    <row r="44" spans="1:22" ht="21" customHeight="1">
      <c r="F44" s="139"/>
      <c r="G44" s="140" t="s">
        <v>36</v>
      </c>
      <c r="H44" s="141"/>
      <c r="I44" s="142">
        <f>COUNTIF($I$7:$I$38,G44)</f>
        <v>10</v>
      </c>
      <c r="J44" s="143">
        <f t="shared" si="12"/>
        <v>0.3125</v>
      </c>
      <c r="K44" s="140"/>
      <c r="L44" s="140"/>
      <c r="M44" s="140"/>
      <c r="N44" s="142">
        <f>COUNTIF($O$7:$O$38,G44)</f>
        <v>12</v>
      </c>
      <c r="O44" s="143">
        <f t="shared" si="13"/>
        <v>0.375</v>
      </c>
      <c r="P44" s="140"/>
      <c r="Q44" s="142">
        <f>COUNTIF($R$7:$R$38,G44)</f>
        <v>11</v>
      </c>
      <c r="R44" s="143">
        <f t="shared" si="14"/>
        <v>0.34375</v>
      </c>
      <c r="S44" s="128"/>
      <c r="T44" s="213"/>
      <c r="U44" s="129"/>
    </row>
    <row r="45" spans="1:22" ht="21" customHeight="1" thickBot="1">
      <c r="F45" s="144"/>
      <c r="G45" s="145" t="s">
        <v>37</v>
      </c>
      <c r="H45" s="146"/>
      <c r="I45" s="147">
        <f>COUNTIF($I$7:$I$38,G45)</f>
        <v>0</v>
      </c>
      <c r="J45" s="148">
        <f t="shared" si="12"/>
        <v>0</v>
      </c>
      <c r="K45" s="145"/>
      <c r="L45" s="145"/>
      <c r="M45" s="145"/>
      <c r="N45" s="147">
        <f>COUNTIF($O$7:$O$38,G45)</f>
        <v>0</v>
      </c>
      <c r="O45" s="148">
        <f t="shared" si="13"/>
        <v>0</v>
      </c>
      <c r="P45" s="145"/>
      <c r="Q45" s="147">
        <f>COUNTIF($R$7:$R$38,G45)</f>
        <v>0</v>
      </c>
      <c r="R45" s="148">
        <f t="shared" si="14"/>
        <v>0</v>
      </c>
      <c r="S45" s="149"/>
      <c r="T45" s="214"/>
      <c r="U45" s="150"/>
    </row>
    <row r="46" spans="1:22" ht="21" customHeight="1">
      <c r="F46" s="52"/>
      <c r="G46" s="53" t="s">
        <v>29</v>
      </c>
      <c r="H46" s="54"/>
      <c r="I46" s="55">
        <f>SUM(I41:I45)</f>
        <v>32</v>
      </c>
      <c r="J46" s="151">
        <f>I46/I$46</f>
        <v>1</v>
      </c>
      <c r="K46" s="53"/>
      <c r="L46" s="53"/>
      <c r="M46" s="53"/>
      <c r="N46" s="55">
        <f>SUM(N41:N45)</f>
        <v>32</v>
      </c>
      <c r="O46" s="151">
        <f t="shared" si="13"/>
        <v>1</v>
      </c>
      <c r="P46" s="53"/>
      <c r="Q46" s="55">
        <f>SUM(Q41:Q45)</f>
        <v>32</v>
      </c>
      <c r="R46" s="151">
        <f>Q46/Q$46</f>
        <v>1</v>
      </c>
      <c r="S46" s="152"/>
      <c r="T46" s="215"/>
      <c r="U46" s="153"/>
    </row>
    <row r="47" spans="1:22" ht="21" customHeight="1"/>
    <row r="48" spans="1:22" ht="21" customHeight="1">
      <c r="A48" s="384" t="s">
        <v>30</v>
      </c>
      <c r="B48" s="379"/>
      <c r="C48" s="386" t="s">
        <v>5</v>
      </c>
      <c r="D48" s="388" t="s">
        <v>31</v>
      </c>
      <c r="E48" s="56" t="s">
        <v>32</v>
      </c>
      <c r="F48" s="3" t="s">
        <v>28</v>
      </c>
      <c r="G48" s="3"/>
      <c r="H48" s="4"/>
      <c r="I48" s="4"/>
      <c r="J48" s="154"/>
      <c r="K48" s="3" t="s">
        <v>28</v>
      </c>
      <c r="L48" s="3"/>
      <c r="M48" s="4"/>
      <c r="N48" s="4"/>
      <c r="O48" s="154"/>
      <c r="P48" s="155" t="s">
        <v>32</v>
      </c>
      <c r="Q48" s="3" t="s">
        <v>28</v>
      </c>
      <c r="R48" s="4"/>
      <c r="S48" s="4"/>
      <c r="T48" s="7"/>
      <c r="U48" s="57"/>
    </row>
    <row r="49" spans="1:21" ht="21" customHeight="1" thickBot="1">
      <c r="A49" s="385"/>
      <c r="B49" s="382"/>
      <c r="C49" s="387"/>
      <c r="D49" s="389"/>
      <c r="E49" s="58" t="s">
        <v>27</v>
      </c>
      <c r="F49" s="59" t="s">
        <v>33</v>
      </c>
      <c r="G49" s="9" t="s">
        <v>34</v>
      </c>
      <c r="H49" s="9" t="s">
        <v>35</v>
      </c>
      <c r="I49" s="9" t="s">
        <v>36</v>
      </c>
      <c r="J49" s="67" t="s">
        <v>37</v>
      </c>
      <c r="K49" s="59" t="s">
        <v>33</v>
      </c>
      <c r="L49" s="9" t="s">
        <v>34</v>
      </c>
      <c r="M49" s="9" t="s">
        <v>35</v>
      </c>
      <c r="N49" s="9" t="s">
        <v>36</v>
      </c>
      <c r="O49" s="67" t="s">
        <v>37</v>
      </c>
      <c r="P49" s="156" t="s">
        <v>27</v>
      </c>
      <c r="Q49" s="59" t="s">
        <v>33</v>
      </c>
      <c r="R49" s="216" t="s">
        <v>34</v>
      </c>
      <c r="S49" s="9" t="s">
        <v>35</v>
      </c>
      <c r="T49" s="9" t="s">
        <v>36</v>
      </c>
      <c r="U49" s="60" t="s">
        <v>37</v>
      </c>
    </row>
    <row r="50" spans="1:21" ht="21" customHeight="1" thickTop="1">
      <c r="A50" s="157" t="s">
        <v>38</v>
      </c>
      <c r="B50" s="158"/>
      <c r="C50" s="77">
        <f>ROW()-ROW(E$49)</f>
        <v>1</v>
      </c>
      <c r="D50" s="69" t="s">
        <v>15</v>
      </c>
      <c r="E50" s="159">
        <f>AVERAGEIF($B$7:$B$38,D50,$J$7:$J$38)</f>
        <v>54.554295678039203</v>
      </c>
      <c r="F50" s="160">
        <f t="shared" ref="F50:J52" si="15">COUNTIFS($B$7:$B$38,$D50,$I$7:$I$38,F$49)</f>
        <v>0</v>
      </c>
      <c r="G50" s="161">
        <f t="shared" si="15"/>
        <v>1</v>
      </c>
      <c r="H50" s="161">
        <f t="shared" si="15"/>
        <v>2</v>
      </c>
      <c r="I50" s="161">
        <f t="shared" si="15"/>
        <v>3</v>
      </c>
      <c r="J50" s="162">
        <f t="shared" si="15"/>
        <v>0</v>
      </c>
      <c r="K50" s="160">
        <f t="shared" ref="K50:O52" si="16">COUNTIFS($B$7:$B$38,$D50,$O$7:$O$38,K$49)</f>
        <v>0</v>
      </c>
      <c r="L50" s="161">
        <f t="shared" si="16"/>
        <v>1</v>
      </c>
      <c r="M50" s="161">
        <f t="shared" si="16"/>
        <v>1</v>
      </c>
      <c r="N50" s="161">
        <f t="shared" si="16"/>
        <v>4</v>
      </c>
      <c r="O50" s="162">
        <f t="shared" si="16"/>
        <v>0</v>
      </c>
      <c r="P50" s="163">
        <f>AVERAGEIF($B$7:$B$38,$D50,$S$7:$S$38)</f>
        <v>53.485328394664144</v>
      </c>
      <c r="Q50" s="160">
        <f t="shared" ref="Q50:U52" si="17">COUNTIFS($B$7:$B$38,$D50,$R$7:$R$38,Q$49)</f>
        <v>0</v>
      </c>
      <c r="R50" s="161">
        <f t="shared" si="17"/>
        <v>1</v>
      </c>
      <c r="S50" s="161">
        <f t="shared" si="17"/>
        <v>2</v>
      </c>
      <c r="T50" s="161">
        <f t="shared" si="17"/>
        <v>3</v>
      </c>
      <c r="U50" s="164">
        <f t="shared" si="17"/>
        <v>0</v>
      </c>
    </row>
    <row r="51" spans="1:21" ht="21" customHeight="1">
      <c r="A51" s="157"/>
      <c r="B51" s="158"/>
      <c r="C51" s="77">
        <f t="shared" ref="C51:C52" si="18">ROW()-ROW(E$49)</f>
        <v>2</v>
      </c>
      <c r="D51" s="78" t="s">
        <v>16</v>
      </c>
      <c r="E51" s="165">
        <f>AVERAGEIF($B$7:$B$38,D51,$J$7:$J$38)</f>
        <v>57.146765562270524</v>
      </c>
      <c r="F51" s="166">
        <f t="shared" si="15"/>
        <v>0</v>
      </c>
      <c r="G51" s="167">
        <f t="shared" si="15"/>
        <v>3</v>
      </c>
      <c r="H51" s="167">
        <f t="shared" si="15"/>
        <v>9</v>
      </c>
      <c r="I51" s="167">
        <f t="shared" si="15"/>
        <v>5</v>
      </c>
      <c r="J51" s="168">
        <f t="shared" si="15"/>
        <v>0</v>
      </c>
      <c r="K51" s="166">
        <f t="shared" si="16"/>
        <v>0</v>
      </c>
      <c r="L51" s="167">
        <f t="shared" si="16"/>
        <v>2</v>
      </c>
      <c r="M51" s="167">
        <f t="shared" si="16"/>
        <v>10</v>
      </c>
      <c r="N51" s="167">
        <f t="shared" si="16"/>
        <v>5</v>
      </c>
      <c r="O51" s="168">
        <f t="shared" si="16"/>
        <v>0</v>
      </c>
      <c r="P51" s="169">
        <f>AVERAGEIF($B$7:$B$38,$D51,$S$7:$S$38)</f>
        <v>57.574981729832913</v>
      </c>
      <c r="Q51" s="166">
        <f t="shared" si="17"/>
        <v>0</v>
      </c>
      <c r="R51" s="167">
        <f t="shared" si="17"/>
        <v>2</v>
      </c>
      <c r="S51" s="167">
        <f t="shared" si="17"/>
        <v>10</v>
      </c>
      <c r="T51" s="167">
        <f t="shared" si="17"/>
        <v>5</v>
      </c>
      <c r="U51" s="170">
        <f t="shared" si="17"/>
        <v>0</v>
      </c>
    </row>
    <row r="52" spans="1:21" ht="21" customHeight="1">
      <c r="A52" s="157"/>
      <c r="B52" s="158"/>
      <c r="C52" s="86">
        <f t="shared" si="18"/>
        <v>3</v>
      </c>
      <c r="D52" s="87" t="s">
        <v>19</v>
      </c>
      <c r="E52" s="171">
        <f>AVERAGEIF($B$7:$B$38,D52,$J$7:$J$38)</f>
        <v>61.670180666667775</v>
      </c>
      <c r="F52" s="172">
        <f t="shared" si="15"/>
        <v>1</v>
      </c>
      <c r="G52" s="173">
        <f t="shared" si="15"/>
        <v>2</v>
      </c>
      <c r="H52" s="173">
        <f t="shared" si="15"/>
        <v>4</v>
      </c>
      <c r="I52" s="173">
        <f t="shared" si="15"/>
        <v>2</v>
      </c>
      <c r="J52" s="174">
        <f t="shared" si="15"/>
        <v>0</v>
      </c>
      <c r="K52" s="172">
        <f t="shared" si="16"/>
        <v>1</v>
      </c>
      <c r="L52" s="173">
        <f t="shared" si="16"/>
        <v>1</v>
      </c>
      <c r="M52" s="173">
        <f t="shared" si="16"/>
        <v>4</v>
      </c>
      <c r="N52" s="173">
        <f t="shared" si="16"/>
        <v>3</v>
      </c>
      <c r="O52" s="174">
        <f t="shared" si="16"/>
        <v>0</v>
      </c>
      <c r="P52" s="175">
        <f>AVERAGEIF($B$7:$B$38,$D52,$S$7:$S$38)</f>
        <v>61.148176938704232</v>
      </c>
      <c r="Q52" s="172">
        <f t="shared" si="17"/>
        <v>1</v>
      </c>
      <c r="R52" s="173">
        <f t="shared" si="17"/>
        <v>1</v>
      </c>
      <c r="S52" s="173">
        <f t="shared" si="17"/>
        <v>4</v>
      </c>
      <c r="T52" s="173">
        <f t="shared" si="17"/>
        <v>3</v>
      </c>
      <c r="U52" s="176">
        <f t="shared" si="17"/>
        <v>0</v>
      </c>
    </row>
    <row r="53" spans="1:21" ht="21" customHeight="1" thickBot="1">
      <c r="A53" s="157"/>
      <c r="B53" s="158"/>
      <c r="C53" s="177"/>
      <c r="D53" s="177"/>
      <c r="E53" s="178"/>
      <c r="F53" s="179"/>
      <c r="G53" s="180"/>
      <c r="H53" s="180"/>
      <c r="I53" s="180"/>
      <c r="J53" s="181">
        <f>SUM(F50:J52)</f>
        <v>32</v>
      </c>
      <c r="K53" s="182"/>
      <c r="L53" s="180"/>
      <c r="M53" s="180"/>
      <c r="N53" s="180"/>
      <c r="O53" s="181">
        <f>SUM(K50:O52)</f>
        <v>32</v>
      </c>
      <c r="P53" s="177"/>
      <c r="Q53" s="177"/>
      <c r="R53" s="177"/>
      <c r="S53" s="180"/>
      <c r="T53" s="180"/>
      <c r="U53" s="183">
        <f>SUM(Q50:U52)</f>
        <v>32</v>
      </c>
    </row>
    <row r="54" spans="1:21" ht="21" customHeight="1">
      <c r="A54" s="184" t="s">
        <v>39</v>
      </c>
      <c r="B54" s="185"/>
      <c r="C54" s="68">
        <f>ROW()-ROW(A$53)</f>
        <v>1</v>
      </c>
      <c r="D54" s="217" t="s">
        <v>13</v>
      </c>
      <c r="E54" s="186">
        <f>AVERAGEIF($C$7:$C$38,D54,$J$7:$J$38)</f>
        <v>57.223079165374969</v>
      </c>
      <c r="F54" s="187">
        <f t="shared" ref="F54:J58" si="19">COUNTIFS($C$7:$C$38,$D54,$I$7:$I$38,F$49)</f>
        <v>0</v>
      </c>
      <c r="G54" s="187">
        <f t="shared" si="19"/>
        <v>1</v>
      </c>
      <c r="H54" s="187">
        <f t="shared" si="19"/>
        <v>1</v>
      </c>
      <c r="I54" s="187">
        <f t="shared" si="19"/>
        <v>1</v>
      </c>
      <c r="J54" s="188">
        <f t="shared" si="19"/>
        <v>0</v>
      </c>
      <c r="K54" s="187">
        <f t="shared" ref="K54:O58" si="20">COUNTIFS($C$7:$C$38,$D54,$O$7:$O$38,K$49)</f>
        <v>0</v>
      </c>
      <c r="L54" s="187">
        <f t="shared" si="20"/>
        <v>1</v>
      </c>
      <c r="M54" s="187">
        <f t="shared" si="20"/>
        <v>1</v>
      </c>
      <c r="N54" s="187">
        <f t="shared" si="20"/>
        <v>1</v>
      </c>
      <c r="O54" s="188">
        <f t="shared" si="20"/>
        <v>0</v>
      </c>
      <c r="P54" s="189">
        <f>AVERAGEIF($C$7:$C$38,$D54,$S$7:$S$38)</f>
        <v>58.185341675677563</v>
      </c>
      <c r="Q54" s="190">
        <f t="shared" ref="Q54:U58" si="21">COUNTIFS($C$7:$C$38,$D54,$R$7:$R$38,Q$49)</f>
        <v>0</v>
      </c>
      <c r="R54" s="187">
        <f t="shared" si="21"/>
        <v>1</v>
      </c>
      <c r="S54" s="187">
        <f t="shared" si="21"/>
        <v>1</v>
      </c>
      <c r="T54" s="187">
        <f t="shared" si="21"/>
        <v>1</v>
      </c>
      <c r="U54" s="191">
        <f t="shared" si="21"/>
        <v>0</v>
      </c>
    </row>
    <row r="55" spans="1:21" ht="21" customHeight="1">
      <c r="A55" s="157"/>
      <c r="B55" s="158"/>
      <c r="C55" s="77">
        <f t="shared" ref="C55:C58" si="22">ROW()-ROW(A$53)</f>
        <v>2</v>
      </c>
      <c r="D55" s="78" t="s">
        <v>22</v>
      </c>
      <c r="E55" s="165">
        <f>AVERAGEIF($C$7:$C$38,D55,$J$7:$J$38)</f>
        <v>55.651250042580088</v>
      </c>
      <c r="F55" s="167">
        <f t="shared" si="19"/>
        <v>0</v>
      </c>
      <c r="G55" s="167">
        <f t="shared" si="19"/>
        <v>1</v>
      </c>
      <c r="H55" s="167">
        <f t="shared" si="19"/>
        <v>2</v>
      </c>
      <c r="I55" s="167">
        <f t="shared" si="19"/>
        <v>2</v>
      </c>
      <c r="J55" s="168">
        <f t="shared" si="19"/>
        <v>0</v>
      </c>
      <c r="K55" s="167">
        <f t="shared" si="20"/>
        <v>0</v>
      </c>
      <c r="L55" s="167">
        <f t="shared" si="20"/>
        <v>1</v>
      </c>
      <c r="M55" s="167">
        <f t="shared" si="20"/>
        <v>1</v>
      </c>
      <c r="N55" s="167">
        <f t="shared" si="20"/>
        <v>3</v>
      </c>
      <c r="O55" s="168">
        <f t="shared" si="20"/>
        <v>0</v>
      </c>
      <c r="P55" s="169">
        <f>AVERAGEIF($C$7:$C$38,$D55,$S$7:$S$38)</f>
        <v>54.664398294032118</v>
      </c>
      <c r="Q55" s="166">
        <f t="shared" si="21"/>
        <v>0</v>
      </c>
      <c r="R55" s="167">
        <f t="shared" si="21"/>
        <v>1</v>
      </c>
      <c r="S55" s="167">
        <f t="shared" si="21"/>
        <v>2</v>
      </c>
      <c r="T55" s="167">
        <f t="shared" si="21"/>
        <v>2</v>
      </c>
      <c r="U55" s="170">
        <f t="shared" si="21"/>
        <v>0</v>
      </c>
    </row>
    <row r="56" spans="1:21" ht="21" customHeight="1">
      <c r="A56" s="157"/>
      <c r="B56" s="158"/>
      <c r="C56" s="77">
        <f t="shared" si="22"/>
        <v>3</v>
      </c>
      <c r="D56" s="78" t="s">
        <v>26</v>
      </c>
      <c r="E56" s="165">
        <f>AVERAGEIF($C$7:$C$38,D56,$J$7:$J$38)</f>
        <v>59.922250403500151</v>
      </c>
      <c r="F56" s="167">
        <f t="shared" si="19"/>
        <v>0</v>
      </c>
      <c r="G56" s="167">
        <f t="shared" si="19"/>
        <v>3</v>
      </c>
      <c r="H56" s="167">
        <f t="shared" si="19"/>
        <v>4</v>
      </c>
      <c r="I56" s="167">
        <f t="shared" si="19"/>
        <v>3</v>
      </c>
      <c r="J56" s="168">
        <f t="shared" si="19"/>
        <v>0</v>
      </c>
      <c r="K56" s="167">
        <f t="shared" si="20"/>
        <v>0</v>
      </c>
      <c r="L56" s="167">
        <f t="shared" si="20"/>
        <v>2</v>
      </c>
      <c r="M56" s="167">
        <f t="shared" si="20"/>
        <v>5</v>
      </c>
      <c r="N56" s="167">
        <f t="shared" si="20"/>
        <v>3</v>
      </c>
      <c r="O56" s="168">
        <f t="shared" si="20"/>
        <v>0</v>
      </c>
      <c r="P56" s="169">
        <f>AVERAGEIF($C$7:$C$38,$D56,$S$7:$S$38)</f>
        <v>59.528027895693143</v>
      </c>
      <c r="Q56" s="166">
        <f t="shared" si="21"/>
        <v>0</v>
      </c>
      <c r="R56" s="167">
        <f t="shared" si="21"/>
        <v>2</v>
      </c>
      <c r="S56" s="167">
        <f t="shared" si="21"/>
        <v>5</v>
      </c>
      <c r="T56" s="167">
        <f t="shared" si="21"/>
        <v>3</v>
      </c>
      <c r="U56" s="170">
        <f t="shared" si="21"/>
        <v>0</v>
      </c>
    </row>
    <row r="57" spans="1:21" ht="21" customHeight="1">
      <c r="A57" s="157"/>
      <c r="B57" s="158"/>
      <c r="C57" s="77">
        <f t="shared" si="22"/>
        <v>4</v>
      </c>
      <c r="D57" s="78" t="s">
        <v>65</v>
      </c>
      <c r="E57" s="165">
        <f>AVERAGEIF($C$7:$C$38,D57,$J$7:$J$38)</f>
        <v>53.462781593622054</v>
      </c>
      <c r="F57" s="167">
        <f t="shared" si="19"/>
        <v>0</v>
      </c>
      <c r="G57" s="167">
        <f t="shared" si="19"/>
        <v>0</v>
      </c>
      <c r="H57" s="167">
        <f t="shared" si="19"/>
        <v>4</v>
      </c>
      <c r="I57" s="167">
        <f t="shared" si="19"/>
        <v>2</v>
      </c>
      <c r="J57" s="168">
        <f t="shared" si="19"/>
        <v>0</v>
      </c>
      <c r="K57" s="167">
        <f t="shared" si="20"/>
        <v>0</v>
      </c>
      <c r="L57" s="167">
        <f t="shared" si="20"/>
        <v>0</v>
      </c>
      <c r="M57" s="167">
        <f t="shared" si="20"/>
        <v>4</v>
      </c>
      <c r="N57" s="167">
        <f t="shared" si="20"/>
        <v>2</v>
      </c>
      <c r="O57" s="168">
        <f t="shared" si="20"/>
        <v>0</v>
      </c>
      <c r="P57" s="169">
        <f>AVERAGEIF($C$7:$C$38,$D57,$S$7:$S$38)</f>
        <v>55.013630657356998</v>
      </c>
      <c r="Q57" s="166">
        <f t="shared" si="21"/>
        <v>0</v>
      </c>
      <c r="R57" s="167">
        <f t="shared" si="21"/>
        <v>0</v>
      </c>
      <c r="S57" s="167">
        <f t="shared" si="21"/>
        <v>4</v>
      </c>
      <c r="T57" s="167">
        <f t="shared" si="21"/>
        <v>2</v>
      </c>
      <c r="U57" s="170">
        <f t="shared" si="21"/>
        <v>0</v>
      </c>
    </row>
    <row r="58" spans="1:21" ht="21" customHeight="1">
      <c r="A58" s="157"/>
      <c r="B58" s="158"/>
      <c r="C58" s="86">
        <f t="shared" si="22"/>
        <v>5</v>
      </c>
      <c r="D58" s="87" t="s">
        <v>19</v>
      </c>
      <c r="E58" s="171">
        <f>AVERAGEIF($C$7:$C$38,D58,$J$7:$J$38)</f>
        <v>60.490966665135616</v>
      </c>
      <c r="F58" s="173">
        <f t="shared" si="19"/>
        <v>1</v>
      </c>
      <c r="G58" s="173">
        <f t="shared" si="19"/>
        <v>1</v>
      </c>
      <c r="H58" s="173">
        <f t="shared" si="19"/>
        <v>4</v>
      </c>
      <c r="I58" s="173">
        <f t="shared" si="19"/>
        <v>2</v>
      </c>
      <c r="J58" s="174">
        <f t="shared" si="19"/>
        <v>0</v>
      </c>
      <c r="K58" s="173">
        <f t="shared" si="20"/>
        <v>1</v>
      </c>
      <c r="L58" s="173">
        <f t="shared" si="20"/>
        <v>0</v>
      </c>
      <c r="M58" s="173">
        <f t="shared" si="20"/>
        <v>4</v>
      </c>
      <c r="N58" s="173">
        <f t="shared" si="20"/>
        <v>3</v>
      </c>
      <c r="O58" s="174">
        <f t="shared" si="20"/>
        <v>0</v>
      </c>
      <c r="P58" s="175">
        <f>AVERAGEIF($C$7:$C$38,$D58,$S$7:$S$38)</f>
        <v>59.597521603151954</v>
      </c>
      <c r="Q58" s="172">
        <f t="shared" si="21"/>
        <v>1</v>
      </c>
      <c r="R58" s="173">
        <f t="shared" si="21"/>
        <v>0</v>
      </c>
      <c r="S58" s="173">
        <f t="shared" si="21"/>
        <v>4</v>
      </c>
      <c r="T58" s="173">
        <f t="shared" si="21"/>
        <v>3</v>
      </c>
      <c r="U58" s="176">
        <f t="shared" si="21"/>
        <v>0</v>
      </c>
    </row>
    <row r="59" spans="1:21" ht="21" customHeight="1" thickBot="1">
      <c r="A59" s="157"/>
      <c r="B59" s="158"/>
      <c r="C59" s="177"/>
      <c r="D59" s="177"/>
      <c r="E59" s="178"/>
      <c r="F59" s="179"/>
      <c r="G59" s="180"/>
      <c r="H59" s="180"/>
      <c r="I59" s="180"/>
      <c r="J59" s="181">
        <f>SUM(F54:J58)</f>
        <v>32</v>
      </c>
      <c r="K59" s="182"/>
      <c r="L59" s="180"/>
      <c r="M59" s="180"/>
      <c r="N59" s="180"/>
      <c r="O59" s="181">
        <f>SUM(K54:O58)</f>
        <v>32</v>
      </c>
      <c r="P59" s="177"/>
      <c r="Q59" s="177"/>
      <c r="R59" s="177"/>
      <c r="S59" s="180"/>
      <c r="T59" s="180"/>
      <c r="U59" s="183">
        <f>SUM(Q54:U58)</f>
        <v>32</v>
      </c>
    </row>
    <row r="60" spans="1:21" ht="21" customHeight="1">
      <c r="A60" s="184" t="s">
        <v>40</v>
      </c>
      <c r="B60" s="185"/>
      <c r="C60" s="192">
        <f>ROW()-ROW(A$59)</f>
        <v>1</v>
      </c>
      <c r="D60" s="217" t="s">
        <v>20</v>
      </c>
      <c r="E60" s="186">
        <f t="shared" ref="E60:E65" si="23">AVERAGEIF($E$7:$E$38,D60,$J$7:$J$38)</f>
        <v>71.103892678925092</v>
      </c>
      <c r="F60" s="187">
        <f t="shared" ref="F60:J65" si="24">COUNTIFS($E$7:$E$38,$D60,$I$7:$I$38,F$49)</f>
        <v>0</v>
      </c>
      <c r="G60" s="187">
        <f t="shared" si="24"/>
        <v>1</v>
      </c>
      <c r="H60" s="187">
        <f t="shared" si="24"/>
        <v>0</v>
      </c>
      <c r="I60" s="187">
        <f t="shared" si="24"/>
        <v>0</v>
      </c>
      <c r="J60" s="188">
        <f t="shared" si="24"/>
        <v>0</v>
      </c>
      <c r="K60" s="187">
        <f t="shared" ref="K60:O65" si="25">COUNTIFS($E$7:$E$38,$D60,$O$7:$O$38,K$49)</f>
        <v>0</v>
      </c>
      <c r="L60" s="187">
        <f t="shared" si="25"/>
        <v>1</v>
      </c>
      <c r="M60" s="187">
        <f t="shared" si="25"/>
        <v>0</v>
      </c>
      <c r="N60" s="187">
        <f t="shared" si="25"/>
        <v>0</v>
      </c>
      <c r="O60" s="188">
        <f t="shared" si="25"/>
        <v>0</v>
      </c>
      <c r="P60" s="189">
        <f t="shared" ref="P60:P65" si="26">AVERAGEIF($E$7:$E$38,$D60,$S$7:$S$38)</f>
        <v>73.553419623122451</v>
      </c>
      <c r="Q60" s="190">
        <f t="shared" ref="Q60:U65" si="27">COUNTIFS($E$7:$E$38,$D60,$R$7:$R$38,Q$49)</f>
        <v>0</v>
      </c>
      <c r="R60" s="187">
        <f t="shared" si="27"/>
        <v>1</v>
      </c>
      <c r="S60" s="187">
        <f t="shared" si="27"/>
        <v>0</v>
      </c>
      <c r="T60" s="187">
        <f t="shared" si="27"/>
        <v>0</v>
      </c>
      <c r="U60" s="191">
        <f t="shared" si="27"/>
        <v>0</v>
      </c>
    </row>
    <row r="61" spans="1:21" ht="21" customHeight="1">
      <c r="A61" s="157"/>
      <c r="B61" s="158"/>
      <c r="C61" s="77">
        <f t="shared" ref="C61:C65" si="28">ROW()-ROW(A$59)</f>
        <v>2</v>
      </c>
      <c r="D61" s="78" t="s">
        <v>21</v>
      </c>
      <c r="E61" s="165">
        <f t="shared" si="23"/>
        <v>51.058995036884255</v>
      </c>
      <c r="F61" s="167">
        <f t="shared" si="24"/>
        <v>0</v>
      </c>
      <c r="G61" s="167">
        <f t="shared" si="24"/>
        <v>0</v>
      </c>
      <c r="H61" s="167">
        <f t="shared" si="24"/>
        <v>2</v>
      </c>
      <c r="I61" s="167">
        <f t="shared" si="24"/>
        <v>1</v>
      </c>
      <c r="J61" s="168">
        <f t="shared" si="24"/>
        <v>0</v>
      </c>
      <c r="K61" s="167">
        <f t="shared" si="25"/>
        <v>0</v>
      </c>
      <c r="L61" s="167">
        <f t="shared" si="25"/>
        <v>0</v>
      </c>
      <c r="M61" s="167">
        <f t="shared" si="25"/>
        <v>2</v>
      </c>
      <c r="N61" s="167">
        <f t="shared" si="25"/>
        <v>1</v>
      </c>
      <c r="O61" s="168">
        <f t="shared" si="25"/>
        <v>0</v>
      </c>
      <c r="P61" s="169">
        <f t="shared" si="26"/>
        <v>51.708438478338756</v>
      </c>
      <c r="Q61" s="166">
        <f t="shared" si="27"/>
        <v>0</v>
      </c>
      <c r="R61" s="167">
        <f t="shared" si="27"/>
        <v>0</v>
      </c>
      <c r="S61" s="167">
        <f t="shared" si="27"/>
        <v>2</v>
      </c>
      <c r="T61" s="167">
        <f t="shared" si="27"/>
        <v>1</v>
      </c>
      <c r="U61" s="170">
        <f t="shared" si="27"/>
        <v>0</v>
      </c>
    </row>
    <row r="62" spans="1:21" ht="21" customHeight="1">
      <c r="A62" s="157"/>
      <c r="B62" s="158"/>
      <c r="C62" s="77">
        <f t="shared" si="28"/>
        <v>3</v>
      </c>
      <c r="D62" s="78" t="s">
        <v>25</v>
      </c>
      <c r="E62" s="165">
        <f t="shared" si="23"/>
        <v>46.989921900319381</v>
      </c>
      <c r="F62" s="167">
        <f t="shared" si="24"/>
        <v>0</v>
      </c>
      <c r="G62" s="167">
        <f t="shared" si="24"/>
        <v>0</v>
      </c>
      <c r="H62" s="167">
        <f t="shared" si="24"/>
        <v>2</v>
      </c>
      <c r="I62" s="167">
        <f t="shared" si="24"/>
        <v>3</v>
      </c>
      <c r="J62" s="168">
        <f t="shared" si="24"/>
        <v>0</v>
      </c>
      <c r="K62" s="167">
        <f t="shared" si="25"/>
        <v>0</v>
      </c>
      <c r="L62" s="167">
        <f t="shared" si="25"/>
        <v>0</v>
      </c>
      <c r="M62" s="167">
        <f t="shared" si="25"/>
        <v>1</v>
      </c>
      <c r="N62" s="167">
        <f t="shared" si="25"/>
        <v>4</v>
      </c>
      <c r="O62" s="168">
        <f t="shared" si="25"/>
        <v>0</v>
      </c>
      <c r="P62" s="169">
        <f t="shared" si="26"/>
        <v>47.45008149524859</v>
      </c>
      <c r="Q62" s="166">
        <f t="shared" si="27"/>
        <v>0</v>
      </c>
      <c r="R62" s="167">
        <f t="shared" si="27"/>
        <v>0</v>
      </c>
      <c r="S62" s="167">
        <f t="shared" si="27"/>
        <v>1</v>
      </c>
      <c r="T62" s="167">
        <f t="shared" si="27"/>
        <v>4</v>
      </c>
      <c r="U62" s="170">
        <f t="shared" si="27"/>
        <v>0</v>
      </c>
    </row>
    <row r="63" spans="1:21" ht="21" customHeight="1">
      <c r="A63" s="157"/>
      <c r="B63" s="158"/>
      <c r="C63" s="77">
        <f t="shared" si="28"/>
        <v>4</v>
      </c>
      <c r="D63" s="78" t="s">
        <v>41</v>
      </c>
      <c r="E63" s="165">
        <f t="shared" si="23"/>
        <v>56.419372839940081</v>
      </c>
      <c r="F63" s="167">
        <f t="shared" si="24"/>
        <v>0</v>
      </c>
      <c r="G63" s="167">
        <f t="shared" si="24"/>
        <v>1</v>
      </c>
      <c r="H63" s="167">
        <f t="shared" si="24"/>
        <v>1</v>
      </c>
      <c r="I63" s="167">
        <f t="shared" si="24"/>
        <v>1</v>
      </c>
      <c r="J63" s="168">
        <f t="shared" si="24"/>
        <v>0</v>
      </c>
      <c r="K63" s="167">
        <f t="shared" si="25"/>
        <v>0</v>
      </c>
      <c r="L63" s="167">
        <f t="shared" si="25"/>
        <v>1</v>
      </c>
      <c r="M63" s="167">
        <f t="shared" si="25"/>
        <v>1</v>
      </c>
      <c r="N63" s="167">
        <f t="shared" si="25"/>
        <v>1</v>
      </c>
      <c r="O63" s="168">
        <f t="shared" si="25"/>
        <v>0</v>
      </c>
      <c r="P63" s="169">
        <f t="shared" si="26"/>
        <v>56.989439006890144</v>
      </c>
      <c r="Q63" s="166">
        <f t="shared" si="27"/>
        <v>0</v>
      </c>
      <c r="R63" s="167">
        <f t="shared" si="27"/>
        <v>1</v>
      </c>
      <c r="S63" s="167">
        <f t="shared" si="27"/>
        <v>1</v>
      </c>
      <c r="T63" s="167">
        <f t="shared" si="27"/>
        <v>1</v>
      </c>
      <c r="U63" s="170">
        <f t="shared" si="27"/>
        <v>0</v>
      </c>
    </row>
    <row r="64" spans="1:21" ht="21" customHeight="1">
      <c r="A64" s="157"/>
      <c r="B64" s="158"/>
      <c r="C64" s="77">
        <f t="shared" si="28"/>
        <v>5</v>
      </c>
      <c r="D64" s="78" t="s">
        <v>42</v>
      </c>
      <c r="E64" s="165">
        <f t="shared" si="23"/>
        <v>57.843666284746099</v>
      </c>
      <c r="F64" s="167">
        <f t="shared" si="24"/>
        <v>0</v>
      </c>
      <c r="G64" s="167">
        <f t="shared" si="24"/>
        <v>1</v>
      </c>
      <c r="H64" s="167">
        <f t="shared" si="24"/>
        <v>1</v>
      </c>
      <c r="I64" s="167">
        <f t="shared" si="24"/>
        <v>2</v>
      </c>
      <c r="J64" s="168">
        <f t="shared" si="24"/>
        <v>0</v>
      </c>
      <c r="K64" s="167">
        <f t="shared" si="25"/>
        <v>0</v>
      </c>
      <c r="L64" s="167">
        <f t="shared" si="25"/>
        <v>0</v>
      </c>
      <c r="M64" s="167">
        <f t="shared" si="25"/>
        <v>2</v>
      </c>
      <c r="N64" s="167">
        <f t="shared" si="25"/>
        <v>2</v>
      </c>
      <c r="O64" s="168">
        <f t="shared" si="25"/>
        <v>0</v>
      </c>
      <c r="P64" s="169">
        <f t="shared" si="26"/>
        <v>54.745149441125676</v>
      </c>
      <c r="Q64" s="166">
        <f t="shared" si="27"/>
        <v>0</v>
      </c>
      <c r="R64" s="167">
        <f t="shared" si="27"/>
        <v>0</v>
      </c>
      <c r="S64" s="167">
        <f t="shared" si="27"/>
        <v>2</v>
      </c>
      <c r="T64" s="167">
        <f t="shared" si="27"/>
        <v>2</v>
      </c>
      <c r="U64" s="170">
        <f t="shared" si="27"/>
        <v>0</v>
      </c>
    </row>
    <row r="65" spans="1:21" ht="21" customHeight="1">
      <c r="A65" s="157"/>
      <c r="B65" s="158"/>
      <c r="C65" s="86">
        <f t="shared" si="28"/>
        <v>6</v>
      </c>
      <c r="D65" s="87" t="s">
        <v>43</v>
      </c>
      <c r="E65" s="171">
        <f t="shared" si="23"/>
        <v>62.124321479804046</v>
      </c>
      <c r="F65" s="173">
        <f t="shared" si="24"/>
        <v>1</v>
      </c>
      <c r="G65" s="173">
        <f t="shared" si="24"/>
        <v>3</v>
      </c>
      <c r="H65" s="173">
        <f t="shared" si="24"/>
        <v>9</v>
      </c>
      <c r="I65" s="173">
        <f t="shared" si="24"/>
        <v>3</v>
      </c>
      <c r="J65" s="174">
        <f t="shared" si="24"/>
        <v>0</v>
      </c>
      <c r="K65" s="173">
        <f t="shared" si="25"/>
        <v>1</v>
      </c>
      <c r="L65" s="173">
        <f t="shared" si="25"/>
        <v>2</v>
      </c>
      <c r="M65" s="173">
        <f t="shared" si="25"/>
        <v>9</v>
      </c>
      <c r="N65" s="173">
        <f t="shared" si="25"/>
        <v>4</v>
      </c>
      <c r="O65" s="174">
        <f t="shared" si="25"/>
        <v>0</v>
      </c>
      <c r="P65" s="175">
        <f t="shared" si="26"/>
        <v>62.133887181495467</v>
      </c>
      <c r="Q65" s="172">
        <f t="shared" si="27"/>
        <v>1</v>
      </c>
      <c r="R65" s="173">
        <f t="shared" si="27"/>
        <v>2</v>
      </c>
      <c r="S65" s="173">
        <f t="shared" si="27"/>
        <v>10</v>
      </c>
      <c r="T65" s="173">
        <f t="shared" si="27"/>
        <v>3</v>
      </c>
      <c r="U65" s="176">
        <f t="shared" si="27"/>
        <v>0</v>
      </c>
    </row>
    <row r="66" spans="1:21" ht="21" customHeight="1" thickBot="1">
      <c r="A66" s="193"/>
      <c r="B66" s="194"/>
      <c r="C66" s="177"/>
      <c r="D66" s="177"/>
      <c r="E66" s="178"/>
      <c r="F66" s="179"/>
      <c r="G66" s="180"/>
      <c r="H66" s="180"/>
      <c r="I66" s="180"/>
      <c r="J66" s="181">
        <f>SUM(F60:J65)</f>
        <v>32</v>
      </c>
      <c r="K66" s="182"/>
      <c r="L66" s="180"/>
      <c r="M66" s="180"/>
      <c r="N66" s="180"/>
      <c r="O66" s="181">
        <f>SUM(K60:O65)</f>
        <v>32</v>
      </c>
      <c r="P66" s="177"/>
      <c r="Q66" s="180"/>
      <c r="R66" s="180"/>
      <c r="S66" s="180"/>
      <c r="T66" s="180"/>
      <c r="U66" s="183">
        <f>SUM(Q60:U65)</f>
        <v>32</v>
      </c>
    </row>
  </sheetData>
  <mergeCells count="4">
    <mergeCell ref="U5:V6"/>
    <mergeCell ref="A48:B49"/>
    <mergeCell ref="C48:C49"/>
    <mergeCell ref="D48:D49"/>
  </mergeCells>
  <phoneticPr fontId="3" type="noConversion"/>
  <conditionalFormatting sqref="S7:S38">
    <cfRule type="dataBar" priority="14">
      <dataBar>
        <cfvo type="min"/>
        <cfvo type="max"/>
        <color rgb="FFFFB628"/>
      </dataBar>
    </cfRule>
  </conditionalFormatting>
  <conditionalFormatting sqref="T7:T38">
    <cfRule type="top10" dxfId="7" priority="12" percent="1" bottom="1" rank="10"/>
    <cfRule type="top10" dxfId="6" priority="13" percent="1" rank="10"/>
  </conditionalFormatting>
  <conditionalFormatting sqref="R7:R38">
    <cfRule type="top10" dxfId="5" priority="10" percent="1" bottom="1" rank="10"/>
    <cfRule type="top10" dxfId="4" priority="11" percent="1" rank="10"/>
  </conditionalFormatting>
  <conditionalFormatting sqref="K7:K38">
    <cfRule type="top10" dxfId="3" priority="8" percent="1" rank="10"/>
    <cfRule type="top10" dxfId="2" priority="9" percent="1" bottom="1" rank="10"/>
  </conditionalFormatting>
  <conditionalFormatting sqref="Q50:U52">
    <cfRule type="dataBar" priority="7">
      <dataBar>
        <cfvo type="min"/>
        <cfvo type="max"/>
        <color rgb="FF638EC6"/>
      </dataBar>
    </cfRule>
  </conditionalFormatting>
  <conditionalFormatting sqref="Q54:U58">
    <cfRule type="dataBar" priority="6">
      <dataBar>
        <cfvo type="min"/>
        <cfvo type="max"/>
        <color rgb="FFFF555A"/>
      </dataBar>
    </cfRule>
  </conditionalFormatting>
  <conditionalFormatting sqref="Q60:Q65">
    <cfRule type="dataBar" priority="5">
      <dataBar>
        <cfvo type="min"/>
        <cfvo type="max"/>
        <color rgb="FF008AEF"/>
      </dataBar>
    </cfRule>
  </conditionalFormatting>
  <conditionalFormatting sqref="Q60:U65">
    <cfRule type="dataBar" priority="4">
      <dataBar>
        <cfvo type="min"/>
        <cfvo type="max"/>
        <color rgb="FFD6007B"/>
      </dataBar>
    </cfRule>
  </conditionalFormatting>
  <conditionalFormatting sqref="R60:R65">
    <cfRule type="dataBar" priority="3">
      <dataBar>
        <cfvo type="min"/>
        <cfvo type="max"/>
        <color rgb="FF008AEF"/>
      </dataBar>
    </cfRule>
  </conditionalFormatting>
  <conditionalFormatting sqref="Q7:Q38">
    <cfRule type="top10" dxfId="1" priority="1" percent="1" rank="10"/>
    <cfRule type="top10" dxfId="0" priority="2" percent="1" bottom="1" rank="10"/>
  </conditionalFormatting>
  <printOptions horizontalCentered="1"/>
  <pageMargins left="0.19685039370078741" right="0.19685039370078741" top="0.98425196850393704" bottom="0.59055118110236227" header="0.31496062992125984" footer="0.31496062992125984"/>
  <pageSetup paperSize="9" scale="52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평균_표준편차</vt:lpstr>
      <vt:lpstr>1-2차_가중평균</vt:lpstr>
      <vt:lpstr>다면평가</vt:lpstr>
      <vt:lpstr>'1-2차_가중평균'!Print_Area</vt:lpstr>
      <vt:lpstr>다면평가!Print_Area</vt:lpstr>
      <vt:lpstr>평균_표준편차!Print_Area</vt:lpstr>
      <vt:lpstr>평균_표준편차!Print_Titles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엘룩스2</dc:creator>
  <cp:lastModifiedBy>Kanghyun</cp:lastModifiedBy>
  <cp:lastPrinted>2012-05-15T05:21:44Z</cp:lastPrinted>
  <dcterms:created xsi:type="dcterms:W3CDTF">2012-05-15T01:41:40Z</dcterms:created>
  <dcterms:modified xsi:type="dcterms:W3CDTF">2012-05-15T13:36:18Z</dcterms:modified>
</cp:coreProperties>
</file>